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800" windowHeight="6580" firstSheet="1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1">'OTCHET-agregirani pokazateli'!$A$1:$K$114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<sst xmlns="http://schemas.openxmlformats.org/spreadsheetml/2006/main" count="3085" uniqueCount="2141">
  <si>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</si>
  <si>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</si>
  <si>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</si>
  <si>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</si>
  <si>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</si>
  <si>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</si>
  <si>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</si>
  <si>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</si>
  <si>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</si>
  <si>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</si>
  <si>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</si>
  <si>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</si>
  <si>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</si>
  <si>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</si>
  <si>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</si>
  <si>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</si>
  <si>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</si>
  <si>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</si>
  <si>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</si>
  <si>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</si>
  <si>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</si>
  <si>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</si>
  <si>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</si>
  <si>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</si>
  <si>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</si>
  <si>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</si>
  <si>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</si>
  <si>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</si>
  <si>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</si>
  <si>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</si>
  <si>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</si>
  <si>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</si>
  <si>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</si>
  <si>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</si>
  <si>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</si>
  <si>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</si>
  <si>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</si>
  <si>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</si>
  <si>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</si>
  <si>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</si>
  <si>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</si>
  <si>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</si>
  <si>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</si>
  <si>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</si>
  <si>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</si>
  <si>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</si>
  <si>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</si>
  <si>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</si>
  <si>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</si>
  <si>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</si>
  <si>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</si>
  <si>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</si>
  <si>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</si>
  <si>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</si>
  <si>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</si>
  <si>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</si>
  <si>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</si>
  <si>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</si>
  <si>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</si>
  <si>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</si>
  <si>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</si>
  <si>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</si>
  <si>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</si>
  <si>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</si>
  <si>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</si>
  <si>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</si>
  <si>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</si>
  <si>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</si>
  <si>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</si>
  <si>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</si>
  <si>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</si>
  <si>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</si>
  <si>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</si>
  <si>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</si>
  <si>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</si>
  <si>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</si>
  <si>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</si>
  <si>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</si>
  <si>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</si>
  <si>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</si>
  <si>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</si>
  <si>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</si>
  <si>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</si>
  <si>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</si>
  <si>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</si>
  <si>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</si>
  <si>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</si>
  <si>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</si>
  <si>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</si>
  <si>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</si>
  <si>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</si>
  <si>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</si>
  <si>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</si>
  <si>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</si>
  <si>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</si>
  <si>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</si>
  <si>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</si>
  <si>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</si>
  <si>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</si>
  <si>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</si>
  <si>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</si>
  <si>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</si>
  <si>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</si>
  <si>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</si>
  <si>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</si>
  <si>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</si>
  <si>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</si>
  <si>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</si>
  <si>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</si>
  <si>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</si>
  <si>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</si>
  <si>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</si>
  <si>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</si>
  <si>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</si>
  <si>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</si>
  <si>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</si>
  <si>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</si>
  <si>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</si>
  <si>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</si>
  <si>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</si>
  <si>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</si>
  <si>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</si>
  <si>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</si>
  <si>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</si>
  <si>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</si>
  <si>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</si>
  <si>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</si>
  <si>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</si>
  <si>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</si>
  <si>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</si>
  <si>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</si>
  <si>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</si>
  <si>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</si>
  <si>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</si>
  <si>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</si>
  <si>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</si>
  <si>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</si>
  <si>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</si>
  <si>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</si>
  <si>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</si>
  <si>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</si>
  <si>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</si>
  <si>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</si>
  <si>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</si>
  <si>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</si>
  <si>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</si>
  <si>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</si>
  <si>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</si>
  <si>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</si>
  <si>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</si>
  <si>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</si>
  <si>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</si>
  <si>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</si>
  <si>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</si>
  <si>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</si>
  <si>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</si>
  <si>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</si>
  <si>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</si>
  <si>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</si>
  <si>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</si>
  <si>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</si>
  <si>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</si>
  <si>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</si>
  <si>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</si>
  <si>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</si>
  <si>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</si>
  <si>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</si>
  <si>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</si>
  <si>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</si>
  <si>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</si>
  <si>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</si>
  <si>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</si>
  <si>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</si>
  <si>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</si>
  <si>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</si>
  <si>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</si>
  <si>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</si>
  <si>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</si>
  <si>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</si>
  <si>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</si>
  <si>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</si>
  <si>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</si>
  <si>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</si>
  <si>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</si>
  <si>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</si>
  <si>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</si>
  <si>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</si>
  <si>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</si>
  <si>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</si>
  <si>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</si>
  <si>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</si>
  <si>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</si>
  <si>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</si>
  <si>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</si>
  <si>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</si>
  <si>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</si>
  <si>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</si>
  <si>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</si>
  <si>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</si>
  <si>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</si>
  <si>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</si>
  <si>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</si>
  <si>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</si>
  <si>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</si>
  <si>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</si>
  <si>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</si>
  <si>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</si>
  <si>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</si>
  <si>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</si>
  <si>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</si>
  <si>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</si>
  <si>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</si>
  <si>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</si>
  <si>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</si>
  <si>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</si>
  <si>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</si>
  <si>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</si>
  <si>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</si>
  <si>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</si>
  <si>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</si>
  <si>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</si>
  <si>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</si>
  <si>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</si>
  <si>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</si>
  <si>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</si>
  <si>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</si>
  <si>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</si>
  <si>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</si>
  <si>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</si>
  <si>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</si>
  <si>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</si>
  <si>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</si>
  <si>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</si>
  <si>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</si>
  <si>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</si>
  <si>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</si>
  <si>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</si>
  <si>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</si>
  <si>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</si>
  <si>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</si>
  <si>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</si>
  <si>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</si>
  <si>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</si>
  <si>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</si>
  <si>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</si>
  <si>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</si>
  <si>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</si>
  <si>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</si>
  <si>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</si>
  <si>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</si>
  <si>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</si>
  <si>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</si>
  <si>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</si>
  <si>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</si>
  <si>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</si>
  <si>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</si>
  <si>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</si>
  <si>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</si>
  <si>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</si>
  <si>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</si>
  <si>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</si>
  <si>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</si>
  <si>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</si>
  <si>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</si>
  <si>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</si>
  <si>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</si>
  <si>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</si>
  <si>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</si>
  <si>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</si>
  <si>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</si>
  <si>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</si>
  <si>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</si>
  <si>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</si>
  <si>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</si>
  <si>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</si>
  <si>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</si>
  <si>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</si>
  <si>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</si>
  <si>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</si>
  <si>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</si>
  <si>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</si>
  <si>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</si>
  <si>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</si>
  <si>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</si>
  <si>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</si>
  <si>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</si>
  <si>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</si>
  <si>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</si>
  <si>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</si>
  <si>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</si>
  <si>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</si>
  <si>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</si>
  <si>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</si>
  <si>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</si>
  <si>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</si>
  <si>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</si>
  <si>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</si>
  <si>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</si>
  <si>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</si>
  <si>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</si>
  <si>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</si>
  <si>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</si>
  <si>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</si>
  <si>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</si>
  <si>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</si>
  <si>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</si>
  <si>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</si>
  <si>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</si>
  <si>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</si>
  <si>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</si>
  <si>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</si>
  <si>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</si>
  <si>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</si>
  <si>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</si>
  <si>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</si>
  <si>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</si>
  <si>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</si>
  <si>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</si>
  <si>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</si>
  <si>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</si>
  <si>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</si>
  <si>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</si>
  <si>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</si>
  <si>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</si>
  <si>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</si>
  <si>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</si>
  <si>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</si>
  <si>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</si>
  <si>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</si>
  <si>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</si>
  <si>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</si>
  <si>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</si>
  <si>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</si>
  <si>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</si>
  <si>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</si>
  <si>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</si>
  <si>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</si>
  <si>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</si>
  <si>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</si>
  <si>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</si>
  <si>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</si>
  <si>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</si>
  <si>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</si>
  <si>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</si>
  <si>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</si>
  <si>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</si>
  <si>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</si>
  <si>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</si>
  <si>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</si>
  <si>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</si>
  <si>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</si>
  <si>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</si>
  <si>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</si>
  <si>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</si>
  <si>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</si>
  <si>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</si>
  <si>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</si>
  <si>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</si>
  <si>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</si>
  <si>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</si>
  <si>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</si>
  <si>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</si>
  <si>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</si>
  <si>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</si>
  <si>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</si>
  <si>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</si>
  <si>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</si>
  <si>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</si>
  <si>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</si>
  <si>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</si>
  <si>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</si>
  <si>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</si>
  <si>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</si>
  <si>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</si>
  <si>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</si>
  <si>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</si>
  <si>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</si>
  <si>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</si>
  <si>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</si>
  <si>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</si>
  <si>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</si>
  <si>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</si>
  <si>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</si>
  <si>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</si>
  <si>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</si>
  <si>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</si>
  <si>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</si>
  <si>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</si>
  <si>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</si>
  <si>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</si>
  <si>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</si>
  <si>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</si>
  <si>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</si>
  <si>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</si>
  <si>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</si>
  <si>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</si>
  <si>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</si>
  <si>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</si>
  <si>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</si>
  <si>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</si>
  <si>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</si>
  <si>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</si>
  <si>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</si>
  <si>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</si>
  <si>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</si>
  <si>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</si>
  <si>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</si>
  <si>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</si>
  <si>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</si>
  <si>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</si>
  <si>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</si>
  <si>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</si>
  <si>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</si>
  <si>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</si>
  <si>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</si>
  <si>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</si>
  <si>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</si>
  <si>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</si>
  <si>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</si>
  <si>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</si>
  <si>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</si>
  <si>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</si>
  <si>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</si>
  <si>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</si>
  <si>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</si>
  <si>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</si>
  <si>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</si>
  <si>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</si>
  <si>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</si>
  <si>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</si>
  <si>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</si>
  <si>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</si>
  <si>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</si>
  <si>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</si>
  <si>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</si>
  <si>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</si>
  <si>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</si>
  <si>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</si>
  <si>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</si>
  <si>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</si>
  <si>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</si>
  <si>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</si>
  <si>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</si>
  <si>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</si>
  <si>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</si>
  <si>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</si>
  <si>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</si>
  <si>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</si>
  <si>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</si>
  <si>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</si>
  <si>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</si>
  <si>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</si>
  <si>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</si>
  <si>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</si>
  <si>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</si>
  <si>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</si>
  <si>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</si>
  <si>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</si>
  <si>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</si>
  <si>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</si>
  <si>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</si>
  <si>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</si>
  <si>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</si>
  <si>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</si>
  <si>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</si>
  <si>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</si>
  <si>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</si>
  <si>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</si>
  <si>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</si>
  <si>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</si>
  <si>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</si>
  <si>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</si>
  <si>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</si>
  <si>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</si>
  <si>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</si>
  <si>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</si>
  <si>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</si>
  <si>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</si>
  <si>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</si>
  <si>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</si>
  <si>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</si>
  <si>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</si>
  <si>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</si>
  <si>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</si>
  <si>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</si>
  <si>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</si>
  <si>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</si>
  <si>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</si>
  <si>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</si>
  <si>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</si>
  <si>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</si>
  <si>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</si>
  <si>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</si>
  <si>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</si>
  <si>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</si>
  <si>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</si>
  <si>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</si>
  <si>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</si>
  <si>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</si>
  <si>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</si>
  <si>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</si>
  <si>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</si>
  <si>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</si>
  <si>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</si>
  <si>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</si>
  <si>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</si>
  <si>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</si>
  <si>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</si>
  <si>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</si>
  <si>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</si>
  <si>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</si>
  <si>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</si>
  <si>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</si>
  <si>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</si>
  <si>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</si>
  <si>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</si>
  <si>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</si>
  <si>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</si>
  <si>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</si>
  <si>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</si>
  <si>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</si>
  <si>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</si>
  <si>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</si>
  <si>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</si>
  <si>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</si>
  <si>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</si>
  <si>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</si>
  <si>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</si>
  <si>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</si>
  <si>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</si>
  <si>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</si>
  <si>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</si>
  <si>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</si>
  <si>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</si>
  <si>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</si>
  <si>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</si>
  <si>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</si>
  <si>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</si>
  <si>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</si>
  <si>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</si>
  <si>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</si>
  <si>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</si>
  <si>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</si>
  <si>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</si>
  <si>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</si>
  <si>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</si>
  <si>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</si>
  <si>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</si>
  <si>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</si>
  <si>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</si>
  <si>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</si>
  <si>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</si>
  <si>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</si>
  <si>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</si>
  <si>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</si>
  <si>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</si>
  <si>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</si>
  <si>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</si>
  <si>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</si>
  <si>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</si>
  <si>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</si>
  <si>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</si>
  <si>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</si>
  <si>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</si>
  <si>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</si>
  <si>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</si>
  <si>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</si>
  <si>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</si>
  <si>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</si>
  <si>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</si>
  <si>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</si>
  <si>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</si>
  <si>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</si>
  <si>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</si>
  <si>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</si>
  <si>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</si>
  <si>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</si>
  <si>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</si>
  <si>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</si>
  <si>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</si>
  <si>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</si>
  <si>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</si>
  <si>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</si>
  <si>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</si>
  <si>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</si>
  <si>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</si>
  <si>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</si>
  <si>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</si>
  <si>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</si>
  <si>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</si>
  <si>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</si>
  <si>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</si>
  <si>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</si>
  <si>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</si>
  <si>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</si>
  <si>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</si>
  <si>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</si>
  <si>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</si>
  <si>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</si>
  <si>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</si>
  <si>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</si>
  <si>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</si>
  <si>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</si>
  <si>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</si>
  <si>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</si>
  <si>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</si>
  <si>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</si>
  <si>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</si>
  <si>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</si>
  <si>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</si>
  <si>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</si>
  <si>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</si>
  <si>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</si>
  <si>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</si>
  <si>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</si>
  <si>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</si>
  <si>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</si>
  <si>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</si>
  <si>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</si>
  <si>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</si>
  <si>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</si>
  <si>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</si>
  <si>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</si>
  <si>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</si>
  <si>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</si>
  <si>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</si>
  <si>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</si>
  <si>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</si>
  <si>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</si>
  <si>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</si>
  <si>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</si>
  <si>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</si>
  <si>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</si>
  <si>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</si>
  <si>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</si>
  <si>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</si>
  <si>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</si>
  <si>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</si>
  <si>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</si>
  <si>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</si>
  <si>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</si>
  <si>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</si>
  <si>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</si>
  <si>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</si>
  <si>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</si>
  <si>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</si>
  <si>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</si>
  <si>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</si>
  <si>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</si>
  <si>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</si>
  <si>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</si>
  <si>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</si>
  <si>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</si>
  <si>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</si>
  <si>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</si>
  <si>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</si>
  <si>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</si>
  <si>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</si>
  <si>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</si>
  <si>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</si>
  <si>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</si>
  <si>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</si>
  <si>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</si>
  <si>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</si>
  <si>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</si>
  <si>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</si>
  <si>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</si>
  <si>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</si>
  <si>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</si>
  <si>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</si>
  <si>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</si>
  <si>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</si>
  <si>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</si>
  <si>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</si>
  <si>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</si>
  <si>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</si>
  <si>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</si>
  <si>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</si>
  <si>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</si>
  <si>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</si>
  <si>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</si>
  <si>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</si>
  <si>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</si>
  <si>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</si>
  <si>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</si>
  <si>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</si>
  <si>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</si>
  <si>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</si>
  <si>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</si>
  <si>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</si>
  <si>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</si>
  <si>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</si>
  <si>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</si>
  <si>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</si>
  <si>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</si>
  <si>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</si>
  <si>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</si>
  <si>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</si>
  <si>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</si>
  <si>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</si>
  <si>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</si>
  <si>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</si>
  <si>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</si>
  <si>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</si>
  <si>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</si>
  <si>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</si>
  <si>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</si>
  <si>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</si>
  <si>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</si>
  <si>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</si>
  <si>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</si>
  <si>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</si>
  <si>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</si>
  <si>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</si>
  <si>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</si>
  <si>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</si>
  <si>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</si>
  <si>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</si>
  <si>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</si>
  <si>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</si>
  <si>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</si>
  <si>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</si>
  <si>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</si>
  <si>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</si>
  <si>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</si>
  <si>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</si>
  <si>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</si>
  <si>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</si>
  <si>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</si>
  <si>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</si>
  <si>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</si>
  <si>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</si>
  <si>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</si>
  <si>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</si>
  <si>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</si>
  <si>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</si>
  <si>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</si>
  <si>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</si>
  <si>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</si>
  <si>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</si>
  <si>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</si>
  <si>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</si>
  <si>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</si>
  <si>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</si>
  <si>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</si>
  <si>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</si>
  <si>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</si>
  <si>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</si>
  <si>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</si>
  <si>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</si>
  <si>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</si>
  <si>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</si>
  <si>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</si>
  <si>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</si>
  <si>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</si>
  <si>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</si>
  <si>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</si>
  <si>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</si>
  <si>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</si>
  <si>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</si>
  <si>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</si>
  <si>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</si>
  <si>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</si>
  <si>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</si>
  <si>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</si>
  <si>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</si>
  <si>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</si>
  <si>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</si>
  <si>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</si>
  <si>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</si>
  <si>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</si>
  <si>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</si>
  <si>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</si>
  <si>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</si>
  <si>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</si>
  <si>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</si>
  <si>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</si>
  <si>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</si>
  <si>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</si>
  <si>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</si>
  <si>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</si>
  <si>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</si>
  <si>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</si>
  <si>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</si>
  <si>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</si>
  <si>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</si>
  <si>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</si>
  <si>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</si>
  <si>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</si>
  <si>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</si>
  <si>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</si>
  <si>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</si>
  <si>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</si>
  <si>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</si>
  <si>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</si>
  <si>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</si>
  <si>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</si>
  <si>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</si>
  <si>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</si>
  <si>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</si>
  <si>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</si>
  <si>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</si>
  <si>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</si>
  <si>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</si>
  <si>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</si>
  <si>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</si>
  <si>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</si>
  <si>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</si>
  <si>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</si>
  <si>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</si>
  <si>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</si>
  <si>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</si>
  <si>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</si>
  <si>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</si>
  <si>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</si>
  <si>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</si>
  <si>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</si>
  <si>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</si>
  <si>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</si>
  <si>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</si>
  <si>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</si>
  <si>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</si>
  <si>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</si>
  <si>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</si>
  <si>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</si>
  <si>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</si>
  <si>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</si>
  <si>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</si>
  <si>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</si>
  <si>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</si>
  <si>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</si>
  <si>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</si>
  <si>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</si>
  <si>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</si>
  <si>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</si>
  <si>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</si>
  <si>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</si>
  <si>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</si>
  <si>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</si>
  <si>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</si>
  <si>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</si>
  <si>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</si>
  <si>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</si>
  <si>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</si>
  <si>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</si>
  <si>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</si>
  <si>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</si>
  <si>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</si>
  <si>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</si>
  <si>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</si>
  <si>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</si>
  <si>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</si>
  <si>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</si>
  <si>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</si>
  <si>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</si>
  <si>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</si>
  <si>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</si>
  <si>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</si>
  <si>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</si>
  <si>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</si>
  <si>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</si>
  <si>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</si>
  <si>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</si>
  <si>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</si>
  <si>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</si>
  <si>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</si>
  <si>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</si>
  <si>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</si>
  <si>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</si>
  <si>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</si>
  <si>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</si>
  <si>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</si>
  <si>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</si>
  <si>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</si>
  <si>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</si>
  <si>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</si>
  <si>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</si>
  <si>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</si>
  <si>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</si>
  <si>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</si>
  <si>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</si>
  <si>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</si>
  <si>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</si>
  <si>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</si>
  <si>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</si>
  <si>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</si>
  <si>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</si>
  <si>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</si>
  <si>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</si>
  <si>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</si>
  <si>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</si>
  <si>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</si>
  <si>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</si>
  <si>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</si>
  <si>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</si>
  <si>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</si>
  <si>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</si>
  <si>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</si>
  <si>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</si>
  <si>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</si>
  <si>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</si>
  <si>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</si>
  <si>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</si>
  <si>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</si>
  <si>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</si>
  <si>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</si>
  <si>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</si>
  <si>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</si>
  <si>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</si>
  <si>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</si>
  <si>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</si>
  <si>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</si>
  <si>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</si>
  <si>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</si>
  <si>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</si>
  <si>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</si>
  <si>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</si>
  <si>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</si>
  <si>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</si>
  <si>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</si>
  <si>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</si>
  <si>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</si>
  <si>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</si>
  <si>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</si>
  <si>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</si>
  <si>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</si>
  <si>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</si>
  <si>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</si>
  <si>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</si>
  <si>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</si>
  <si>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</si>
  <si>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</si>
  <si>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</si>
  <si>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</si>
  <si>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</si>
  <si>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</si>
  <si>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</si>
  <si>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</si>
  <si>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</si>
  <si>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</si>
  <si>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</si>
  <si>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</si>
  <si>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</si>
  <si>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</si>
  <si>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</si>
  <si>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</si>
  <si>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</si>
  <si>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</si>
  <si>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</si>
  <si>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</si>
  <si>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</si>
  <si>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</si>
  <si>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</si>
  <si>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</si>
  <si>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</si>
  <si>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</si>
  <si>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</si>
  <si>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</si>
  <si>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</si>
  <si>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</si>
  <si>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</si>
  <si>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</si>
  <si>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</si>
  <si>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</si>
  <si>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</si>
  <si>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</si>
  <si>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</si>
  <si>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</si>
  <si>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</si>
  <si>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</si>
  <si>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</si>
  <si>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</si>
  <si>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</si>
  <si>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</si>
  <si>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</si>
  <si>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</si>
  <si>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</si>
  <si>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</si>
  <si>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</si>
  <si>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</si>
  <si>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</si>
  <si>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</si>
  <si>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</si>
  <si>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</si>
  <si>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</si>
  <si>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</si>
  <si>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</si>
  <si>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</si>
  <si>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</si>
  <si>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</si>
  <si>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</si>
  <si>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</si>
  <si>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</si>
  <si>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</si>
  <si>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</si>
  <si>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</si>
  <si>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</si>
  <si>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</si>
  <si>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</si>
  <si>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</si>
  <si>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</si>
  <si>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</si>
  <si>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</si>
  <si>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</si>
  <si>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</si>
  <si>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</si>
  <si>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</si>
  <si>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</si>
  <si>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</si>
  <si>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</si>
  <si>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</si>
  <si>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</si>
  <si>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</si>
  <si>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</si>
  <si>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</si>
  <si>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</si>
  <si>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</si>
  <si>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</si>
  <si>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</si>
  <si>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</si>
  <si>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</si>
  <si>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</si>
  <si>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</si>
  <si>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</si>
  <si>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</si>
  <si>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</si>
  <si>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</si>
  <si>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</si>
  <si>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</si>
  <si>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</si>
  <si>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</si>
  <si>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</si>
  <si>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</si>
  <si>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</si>
  <si>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</si>
  <si>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</si>
  <si>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</si>
  <si>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</si>
  <si>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</si>
  <si>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</si>
  <si>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</si>
  <si>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</si>
  <si>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</si>
  <si>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</si>
  <si>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</si>
  <si>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</si>
  <si>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</si>
  <si>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</si>
  <si>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</si>
  <si>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</si>
  <si>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</si>
  <si>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</si>
  <si>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</si>
  <si>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</si>
  <si>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</si>
  <si>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</si>
  <si>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</si>
  <si>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</si>
  <si>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</si>
  <si>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</si>
  <si>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</si>
  <si>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</si>
  <si>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</si>
  <si>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</si>
  <si>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</si>
  <si>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</si>
  <si>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</si>
  <si>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</si>
  <si>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</si>
  <si>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</si>
  <si>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</si>
  <si>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</si>
  <si>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</si>
  <si>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</si>
  <si>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</si>
  <si>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</si>
  <si>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</si>
  <si>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</si>
  <si>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</si>
  <si>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</si>
  <si>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</si>
  <si>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</si>
  <si>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</si>
  <si>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</si>
  <si>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</si>
  <si>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</si>
  <si>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</si>
  <si>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</si>
  <si>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</si>
  <si>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</si>
  <si>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</si>
  <si>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</si>
  <si>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</si>
  <si>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</si>
  <si>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</si>
  <si>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</si>
  <si>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</si>
  <si>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</si>
  <si>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</si>
  <si>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</si>
  <si>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</si>
  <si>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</si>
  <si>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</si>
  <si>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</si>
  <si>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</si>
  <si>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</si>
  <si>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</si>
  <si>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</si>
  <si>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</si>
  <si>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</si>
  <si>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</si>
  <si>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</si>
  <si>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</si>
  <si>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</si>
  <si>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</si>
  <si>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</si>
  <si>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</si>
  <si>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</si>
  <si>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</si>
  <si>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</si>
  <si>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</si>
  <si>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</si>
  <si>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</si>
  <si>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</si>
  <si>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</si>
  <si>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</si>
  <si>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</si>
  <si>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</si>
  <si>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</si>
  <si>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</si>
  <si>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</si>
  <si>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</si>
  <si>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</si>
  <si>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</si>
  <si>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</si>
  <si>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</si>
  <si>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</si>
  <si>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</si>
  <si>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</si>
  <si>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</si>
  <si>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</si>
  <si>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</si>
  <si>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</si>
  <si>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</si>
  <si>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</si>
  <si>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</si>
  <si>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</si>
  <si>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</si>
  <si>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</si>
  <si>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</si>
  <si>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</si>
  <si>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</si>
  <si>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</si>
  <si>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</si>
  <si>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</si>
  <si>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</si>
  <si>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</si>
  <si>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</si>
  <si>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</si>
  <si>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</si>
  <si>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</si>
  <si>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</si>
  <si>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</si>
  <si>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</si>
  <si>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</si>
  <si>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</si>
  <si>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</si>
  <si>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</si>
  <si>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</si>
  <si>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</si>
  <si>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</si>
  <si>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</si>
  <si>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</si>
  <si>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</si>
  <si>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</si>
  <si>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</si>
  <si>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</si>
  <si>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</si>
  <si>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</si>
  <si>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</si>
  <si>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</si>
  <si>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</si>
  <si>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</si>
  <si>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</si>
  <si>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</si>
  <si>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</si>
  <si>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</si>
  <si>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</si>
  <si>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</si>
  <si>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</si>
  <si>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</si>
  <si>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</si>
  <si>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</si>
  <si>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</si>
  <si>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</si>
  <si>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</si>
  <si>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</si>
  <si>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</si>
  <si>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</si>
  <si>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</si>
  <si>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</si>
  <si>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</si>
  <si>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</si>
  <si>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</si>
  <si>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</si>
  <si>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</si>
  <si>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</si>
  <si>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</si>
  <si>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</si>
  <si>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</si>
  <si>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</si>
  <si>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</si>
  <si>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</si>
  <si>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</si>
  <si>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</si>
  <si>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</si>
  <si>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</si>
  <si>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</si>
  <si>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</si>
  <si>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</si>
  <si>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</si>
  <si>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</si>
  <si>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</si>
  <si>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</si>
  <si>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</si>
  <si>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</si>
  <si>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</si>
  <si>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</si>
  <si>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</si>
  <si>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</si>
  <si>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</si>
  <si>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</si>
  <si>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</si>
  <si>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</si>
  <si>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</si>
  <si>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</si>
  <si>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</si>
  <si>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</si>
  <si>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</si>
  <si>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</si>
  <si>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</si>
  <si>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</si>
  <si>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</si>
  <si>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</si>
  <si>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</si>
  <si>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</si>
  <si>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</si>
  <si>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</si>
  <si>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</si>
  <si>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</si>
  <si>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</si>
  <si>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</si>
  <si>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</si>
  <si>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</si>
  <si>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</si>
  <si>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</si>
  <si>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</si>
  <si>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</si>
  <si>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</si>
  <si>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</si>
  <si>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</si>
  <si>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</si>
  <si>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</si>
  <si>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</si>
  <si>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</si>
  <si>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</si>
  <si>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</si>
  <si>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</si>
  <si>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</si>
  <si>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</si>
  <si>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</si>
  <si>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</si>
  <si>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</si>
  <si>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</si>
  <si>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</si>
  <si>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</si>
  <si>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</si>
  <si>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</si>
  <si>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</si>
  <si>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</si>
  <si>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</si>
  <si>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</si>
  <si>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</si>
  <si>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</si>
  <si>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</si>
  <si>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</si>
  <si>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</si>
  <si>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</si>
  <si>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</si>
  <si>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</si>
  <si>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</si>
  <si>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</si>
  <si>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</si>
  <si>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</si>
  <si>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</si>
  <si>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</si>
  <si>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</si>
  <si>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</si>
  <si>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</si>
  <si>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</si>
  <si>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</si>
  <si>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</si>
  <si>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</si>
  <si>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</si>
  <si>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</si>
  <si>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</si>
  <si>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</si>
  <si>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</si>
  <si>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</si>
  <si>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</si>
  <si>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</si>
  <si>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</si>
  <si>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</si>
  <si>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</si>
  <si>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</si>
  <si>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</si>
  <si>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</si>
  <si>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</si>
  <si>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</si>
  <si>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</si>
  <si>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</si>
  <si>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</si>
  <si>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</si>
  <si>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</si>
  <si>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</si>
  <si>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</si>
  <si>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</si>
  <si>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</si>
  <si>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</si>
  <si>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</si>
  <si>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</si>
  <si>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</si>
  <si>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</si>
  <si>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</si>
  <si>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</si>
  <si>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</si>
  <si>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</si>
  <si>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</si>
  <si>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</si>
  <si>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</si>
  <si>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</si>
  <si>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</si>
  <si>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</si>
  <si>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</si>
  <si>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</si>
  <si>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</si>
  <si>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</si>
  <si>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</si>
  <si>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</si>
  <si>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</si>
  <si>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</si>
  <si>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</si>
  <si>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</si>
  <si>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</si>
  <si>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</si>
  <si>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</si>
  <si>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</si>
  <si>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</si>
  <si>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</si>
  <si>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</si>
  <si>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</si>
  <si>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</si>
  <si>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</si>
  <si>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</si>
  <si>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</si>
  <si>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</si>
  <si>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</si>
  <si>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</si>
  <si>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</si>
  <si>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</si>
  <si>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</si>
  <si>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</si>
  <si>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</si>
  <si>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</si>
  <si>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</si>
  <si>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</si>
  <si>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</si>
  <si>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</si>
  <si>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</si>
  <si>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</si>
  <si>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</si>
  <si>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</si>
  <si>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</si>
  <si>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</si>
  <si>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</si>
  <si>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</si>
  <si>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</si>
  <si>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</si>
  <si>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</si>
  <si>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</si>
  <si>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</si>
  <si>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</si>
  <si>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</si>
  <si>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</si>
  <si>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</si>
  <si>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</si>
  <si>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</si>
  <si>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</si>
  <si>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</si>
  <si>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</si>
  <si>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</si>
  <si>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</si>
  <si>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</si>
  <si>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</si>
  <si>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</si>
  <si>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</si>
  <si>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</si>
  <si>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</si>
  <si>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</si>
  <si>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</si>
  <si>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</si>
  <si>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</si>
  <si>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</si>
  <si>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</si>
  <si>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</si>
  <si>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</si>
  <si>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</si>
  <si>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</si>
  <si>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</si>
  <si>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</si>
  <si>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</si>
  <si>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</si>
  <si>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</si>
  <si>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</si>
  <si>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</si>
  <si>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</si>
  <si>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</si>
  <si>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</si>
  <si>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</si>
  <si>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</si>
  <si>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</si>
  <si>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</si>
  <si>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</si>
  <si>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</si>
  <si>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</si>
  <si>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</si>
  <si>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</si>
  <si>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</si>
  <si>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</si>
  <si>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</si>
  <si>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</si>
  <si>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</si>
  <si>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</si>
  <si>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</si>
  <si>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</si>
  <si>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</si>
  <si>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</si>
  <si>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</si>
  <si>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</si>
  <si>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</si>
  <si>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</si>
  <si>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</si>
  <si>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</si>
  <si>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</si>
  <si>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</si>
  <si>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</si>
  <si>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</si>
  <si>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</si>
  <si>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</si>
  <si>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</si>
  <si>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</si>
  <si>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</si>
  <si>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</si>
  <si>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</si>
  <si>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</si>
  <si>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</si>
  <si>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</si>
  <si>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</si>
  <si>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</si>
  <si>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</si>
  <si>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</si>
  <si>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</si>
  <si>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</si>
  <si>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</si>
  <si>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</si>
  <si>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</si>
  <si>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</si>
  <si>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</si>
  <si>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</si>
  <si>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</si>
  <si>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</si>
  <si>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</si>
  <si>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</si>
  <si>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</si>
  <si>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</si>
  <si>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</si>
  <si>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</si>
  <si>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</si>
  <si>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</si>
  <si>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</si>
  <si>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</si>
  <si>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</si>
  <si>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</si>
  <si>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</si>
  <si>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</si>
  <si>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</si>
  <si>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</si>
  <si>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</si>
  <si>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</si>
  <si>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</si>
  <si>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</si>
  <si>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</si>
  <si>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</si>
  <si>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</si>
  <si>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</si>
  <si>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</si>
  <si>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</si>
  <si>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</si>
  <si>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</si>
  <si>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</si>
  <si>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</si>
  <si>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</si>
  <si>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</si>
  <si>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</si>
  <si>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</si>
  <si>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</si>
  <si>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</si>
  <si>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</si>
  <si>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</si>
  <si>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</si>
  <si>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</si>
  <si>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</si>
  <si>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</si>
  <si>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</si>
  <si>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</si>
  <si>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</si>
  <si>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</si>
  <si>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</si>
  <si>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</si>
  <si>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</si>
  <si>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</si>
  <si>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</si>
  <si>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</si>
  <si>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</si>
  <si>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</si>
  <si>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</si>
  <si>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</si>
  <si>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</si>
  <si>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</si>
  <si>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</si>
  <si>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</si>
  <si>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</si>
  <si>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</si>
  <si>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</si>
  <si>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</si>
  <si>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</si>
  <si>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</si>
  <si>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</si>
  <si>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</si>
  <si>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</si>
  <si>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</si>
  <si>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</si>
  <si>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</si>
  <si>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</si>
  <si>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</si>
  <si>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</si>
  <si>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</si>
  <si>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</si>
  <si>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</si>
  <si>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</si>
  <si>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</si>
  <si>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</si>
  <si>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</si>
  <si>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</si>
  <si>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</si>
  <si>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</si>
  <si>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</si>
  <si>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</si>
  <si>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</si>
  <si>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</si>
  <si>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</si>
  <si>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</si>
  <si>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</si>
  <si>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</si>
  <si>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</si>
  <si>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</si>
  <si>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</si>
  <si>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</si>
  <si>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</si>
  <si>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</si>
  <si>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</si>
  <si>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</si>
  <si>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</si>
  <si>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</si>
  <si>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</si>
  <si>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</si>
  <si>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</si>
  <si>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</si>
  <si>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</si>
  <si>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</si>
  <si>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</si>
  <si>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</si>
  <si>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</si>
  <si>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</si>
  <si>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</si>
  <si>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</si>
  <si>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</si>
  <si>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</si>
  <si>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</si>
  <si>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</si>
  <si>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</si>
  <si>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</si>
  <si>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</si>
  <si>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</si>
  <si>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</si>
  <si>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</si>
  <si>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</si>
  <si>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</si>
  <si>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</si>
  <si>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</si>
  <si>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</si>
  <si>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</si>
  <si>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</si>
  <si>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</si>
  <si>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</si>
  <si>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</si>
  <si>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</si>
  <si>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</si>
  <si>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</si>
  <si>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</si>
  <si>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</si>
  <si>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</si>
  <si>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</si>
  <si>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</si>
  <si>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</si>
  <si>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</si>
  <si>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</si>
  <si>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</si>
  <si>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</si>
  <si>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</si>
  <si>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</si>
  <si>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</si>
  <si>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</si>
  <si>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</si>
  <si>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</si>
  <si>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</si>
  <si>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</si>
  <si>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</si>
  <si>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</si>
  <si>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</si>
  <si>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</si>
  <si>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</si>
  <si>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</si>
  <si>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</si>
  <si>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</si>
  <si>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</si>
  <si>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</si>
  <si>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</si>
  <si>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</si>
  <si>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</si>
  <si>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</si>
  <si>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</si>
  <si>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</si>
  <si>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</si>
  <si>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</si>
  <si>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</si>
  <si>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</si>
  <si>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</si>
  <si>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</si>
  <si>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</si>
  <si>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</si>
  <si>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</si>
  <si>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</si>
  <si>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</si>
  <si>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</si>
  <si>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</si>
  <si>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</si>
  <si>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</si>
  <si>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</si>
  <si>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</si>
  <si>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</si>
  <si>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</si>
  <si>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</si>
  <si>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</si>
  <si>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</si>
  <si>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</si>
  <si>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</si>
  <si>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</si>
  <si>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</si>
  <si>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</si>
  <si>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</si>
  <si>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</si>
  <si>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</si>
  <si>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</si>
  <si>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</si>
  <si>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</si>
  <si>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</si>
  <si>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</si>
  <si>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</si>
  <si>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</si>
  <si>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</si>
  <si>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</si>
  <si>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</si>
  <si>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</si>
  <si>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</si>
  <si>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</si>
  <si>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</si>
  <si>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</si>
  <si>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</si>
  <si>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</si>
  <si>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</si>
  <si>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</si>
  <si>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</si>
  <si>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</si>
  <si>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</si>
  <si>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</si>
  <si>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</si>
  <si>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</si>
  <si>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</si>
  <si>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</si>
  <si>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</si>
  <si>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</si>
  <si>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</si>
  <si>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</si>
  <si>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</si>
  <si>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</si>
  <si>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</si>
  <si>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</si>
  <si>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</si>
  <si>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</si>
  <si>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</si>
  <si>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</si>
  <si>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</si>
  <si>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</si>
  <si>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</si>
  <si>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</si>
  <si>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</si>
  <si>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</si>
  <si>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</si>
  <si>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</si>
  <si>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</si>
  <si>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</si>
  <si>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</si>
  <si>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</si>
  <si>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</si>
  <si>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</si>
  <si>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</si>
  <si>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</si>
  <si>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</si>
  <si>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</si>
  <si>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</si>
  <si>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</si>
  <si>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</si>
  <si>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</si>
  <si>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</si>
  <si>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</si>
  <si>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</si>
  <si>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</si>
  <si>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</si>
  <si>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</si>
  <si>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</si>
  <si>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</si>
  <si>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</si>
  <si>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</si>
  <si>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</si>
  <si>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</si>
  <si>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</si>
  <si>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</si>
  <si>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</si>
  <si>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</si>
  <si>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</si>
  <si>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</si>
  <si>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</si>
  <si>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</si>
  <si>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</si>
  <si>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</si>
  <si>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</si>
  <si>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</si>
  <si>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</si>
  <si>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</si>
  <si>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</si>
  <si>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</si>
  <si>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</si>
  <si>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</si>
  <si>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</si>
  <si>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</si>
  <si>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</si>
  <si>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</si>
  <si>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</si>
  <si>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</si>
  <si>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</si>
  <si>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</si>
  <si>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</si>
  <si>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</si>
  <si>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</si>
  <si>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</si>
  <si>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</si>
  <si>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</si>
  <si>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</si>
  <si>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</si>
  <si>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</si>
  <si>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</si>
  <si>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</si>
  <si>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</si>
  <si>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</si>
  <si>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</si>
  <si>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</si>
  <si>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</si>
  <si>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</si>
  <si>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</si>
  <si>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</si>
  <si>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</si>
  <si>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</si>
  <si>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</si>
  <si>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</si>
  <si>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</si>
  <si>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</si>
  <si>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</si>
  <si>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</si>
  <si>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</si>
  <si>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</si>
  <si>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</si>
  <si>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</si>
  <si>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</si>
  <si>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</si>
  <si>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</si>
  <si>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</si>
  <si>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</si>
  <si>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</si>
  <si>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</si>
  <si>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</si>
  <si>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</si>
  <si>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</si>
  <si>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</si>
  <si>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</si>
  <si>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</si>
  <si>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</si>
  <si>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</si>
  <si>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</si>
  <si>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</si>
  <si>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</si>
  <si>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</si>
  <si>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</si>
  <si>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</si>
  <si>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</si>
  <si>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</si>
  <si>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</si>
  <si>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</si>
  <si>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</si>
  <si>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</si>
  <si>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</si>
  <si>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</si>
  <si>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</si>
  <si>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</si>
  <si>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</si>
  <si>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</si>
  <si>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</si>
  <si>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</si>
  <si>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</si>
  <si>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</si>
  <si>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</si>
  <si>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</si>
  <si>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</si>
  <si>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</si>
  <si>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</si>
  <si>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</si>
  <si>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</si>
  <si>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</si>
  <si>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</si>
  <si>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</si>
  <si>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</si>
  <si>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</si>
  <si>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</si>
  <si>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</si>
  <si>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</si>
  <si>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</si>
  <si>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</si>
  <si>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</si>
  <si>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</si>
  <si>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</si>
  <si>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</si>
  <si>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</si>
  <si>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</si>
  <si>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</si>
  <si>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</si>
  <si>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</si>
  <si>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</si>
  <si>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</si>
  <si>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</si>
  <si>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</si>
  <si>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</si>
  <si>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</si>
  <si>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</si>
  <si>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</si>
  <si>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</si>
  <si>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</si>
  <si>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</si>
  <si>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</si>
  <si>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</si>
  <si>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</si>
  <si>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</si>
  <si>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</si>
  <si>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</si>
  <si>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</si>
  <si>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</si>
  <si>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</si>
  <si>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</si>
  <si>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</si>
  <si>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</si>
  <si>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</si>
  <si>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</si>
  <si>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</si>
  <si>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</si>
  <si>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</si>
  <si>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</si>
  <si>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</si>
  <si>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</si>
  <si>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</si>
  <si>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</si>
  <si>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</si>
  <si>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</si>
  <si>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</si>
  <si>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</si>
  <si>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</si>
  <si>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</si>
  <si>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</si>
  <si>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</si>
  <si>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</si>
  <si>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</si>
  <si>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</si>
  <si>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</si>
  <si>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</si>
  <si>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</si>
  <si>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</si>
  <si>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</si>
  <si>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</si>
  <si>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</si>
  <si>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</si>
  <si>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</si>
  <si>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</si>
  <si>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</si>
  <si>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</si>
  <si>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</si>
  <si>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</si>
  <si>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</si>
  <si>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</si>
  <si>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</si>
  <si>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</si>
  <si>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</si>
  <si>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</si>
  <si>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</si>
  <si>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</si>
  <si>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</si>
  <si>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</si>
  <si>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</si>
  <si>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</si>
  <si>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</si>
  <si>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</si>
  <si>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</si>
  <si>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</si>
  <si>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</si>
  <si>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</si>
  <si>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</si>
  <si>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</si>
  <si>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</si>
  <si>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</si>
  <si>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</si>
  <si>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</si>
  <si>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</si>
  <si>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</si>
  <si>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</si>
  <si>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</si>
  <si>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</si>
  <si>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</si>
  <si>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</si>
  <si>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</si>
  <si>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</si>
  <si>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</si>
  <si>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</si>
  <si>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</si>
  <si>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</si>
  <si>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</si>
  <si>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</si>
  <si>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</si>
  <si>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</si>
  <si>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</si>
  <si>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</si>
  <si>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</si>
  <si>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</si>
  <si>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</si>
  <si>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</si>
  <si>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</si>
  <si>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</si>
  <si>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</si>
  <si>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</si>
  <si>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</si>
  <si>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</si>
  <si>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</si>
  <si>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</si>
  <si>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</si>
  <si>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</si>
  <si>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</si>
  <si>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</si>
  <si>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</si>
  <si>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</si>
  <si>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</si>
  <si>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</si>
  <si>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</si>
  <si>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</si>
  <si>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</si>
  <si>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</si>
  <si>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</si>
  <si>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</si>
  <si>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</si>
  <si>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</si>
  <si>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</si>
  <si>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</si>
  <si>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</si>
  <si>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</si>
  <si>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</si>
  <si>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</si>
  <si>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</si>
  <si>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</si>
  <si>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</si>
  <si>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</si>
  <si>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</si>
  <si>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</si>
  <si>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</si>
  <si>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</si>
  <si>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</si>
  <si>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</si>
  <si>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</si>
  <si>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</si>
  <si>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</si>
  <si>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</si>
  <si>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</si>
  <si>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</si>
  <si>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</si>
  <si>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</si>
  <si>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</si>
  <si>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</si>
  <si>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</si>
  <si>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</si>
  <si>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</si>
  <si>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</si>
  <si>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</si>
  <si>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</si>
  <si>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</si>
  <si>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</si>
  <si>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</si>
  <si>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</si>
  <si>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</si>
  <si>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</si>
  <si>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</si>
  <si>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</si>
  <si>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</si>
  <si>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</si>
  <si>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</si>
  <si>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</si>
  <si>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</si>
  <si>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</si>
  <si>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</si>
  <si>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</si>
  <si>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</si>
  <si>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</si>
  <si>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</si>
  <si>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</si>
  <si>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</si>
  <si>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</si>
  <si>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</si>
  <si>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</si>
  <si>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</si>
  <si>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</si>
  <si>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</si>
  <si>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</si>
  <si>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</si>
  <si>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</si>
  <si>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</si>
  <si>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</si>
  <si>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</si>
  <si>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</si>
  <si>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</si>
  <si>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</si>
  <si>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</si>
  <si>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</si>
  <si>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</si>
  <si>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</si>
  <si>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</si>
  <si>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</si>
  <si>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</si>
  <si>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</si>
  <si>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</si>
  <si>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</si>
  <si>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</si>
  <si>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</si>
  <si>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</si>
  <si>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</si>
  <si>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</si>
  <si>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</si>
  <si>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</si>
  <si>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</si>
  <si>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</si>
  <si>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</si>
  <si>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</si>
  <si>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</si>
  <si>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</si>
  <si>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</si>
  <si>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</si>
  <si>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</si>
  <si>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</si>
  <si>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</si>
  <si>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</si>
  <si>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</si>
  <si>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</si>
  <si>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</si>
  <si>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</si>
  <si>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</si>
  <si>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</si>
  <si>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</si>
  <si>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</si>
  <si>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</si>
  <si>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</si>
  <si>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</si>
  <si>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ОЧАКВАНО ИЗПЪЛНЕНИЕ НА БЮДЖЕТА за 2020 година</t>
  </si>
  <si>
    <t>Уточнен план за 2020 г.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</si>
  <si>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30.04.2020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</si>
  <si>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2020 г." и "Отчет към …… " автоматично се генерират даннни от sheet "OTCHET" към съотвтения месец.</t>
  </si>
  <si>
    <t>6. Колоната "Очаквано изпълнение за 2020 г. - общо" е сума от отчета към съответния месец и очакваните суми по бюджетните позиции, разнесени по месеци.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</si>
  <si>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</si>
  <si>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</si>
  <si>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</si>
  <si>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</si>
  <si>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</si>
  <si>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</si>
  <si>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</si>
  <si>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</si>
  <si>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</si>
  <si>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</si>
  <si>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</si>
  <si>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</si>
  <si>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</si>
  <si>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Очаквано изпълнение за 2020 г. – общо</t>
  </si>
  <si>
    <t>Очаквано изпълнение на бюджета по месеци за 2020 г. (месечно изменение)</t>
  </si>
  <si>
    <t>прехвърлени/възстановени акумулирани средства от осигурителни вноски</t>
  </si>
  <si>
    <t>- предоставени трансфери (+/-)</t>
  </si>
  <si>
    <t>ДГ "Нарцис"</t>
  </si>
  <si>
    <t>b894</t>
  </si>
  <si>
    <t>Елисавета Николова</t>
  </si>
  <si>
    <t>Пепа Добрева</t>
  </si>
  <si>
    <t>086 82 38 91.</t>
  </si>
  <si>
    <t>odz_narcis@abv.bg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</si>
</sst>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7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0" fillId="2" borderId="0" applyNumberFormat="0" applyBorder="0" applyAlignment="0" applyProtection="0"/>
    <xf numFmtId="0" fontId="240" fillId="3" borderId="0" applyNumberFormat="0" applyBorder="0" applyAlignment="0" applyProtection="0"/>
    <xf numFmtId="0" fontId="240" fillId="4" borderId="0" applyNumberFormat="0" applyBorder="0" applyAlignment="0" applyProtection="0"/>
    <xf numFmtId="0" fontId="240" fillId="5" borderId="0" applyNumberFormat="0" applyBorder="0" applyAlignment="0" applyProtection="0"/>
    <xf numFmtId="0" fontId="240" fillId="6" borderId="0" applyNumberFormat="0" applyBorder="0" applyAlignment="0" applyProtection="0"/>
    <xf numFmtId="0" fontId="240" fillId="7" borderId="0" applyNumberFormat="0" applyBorder="0" applyAlignment="0" applyProtection="0"/>
    <xf numFmtId="0" fontId="240" fillId="8" borderId="0" applyNumberFormat="0" applyBorder="0" applyAlignment="0" applyProtection="0"/>
    <xf numFmtId="0" fontId="240" fillId="9" borderId="0" applyNumberFormat="0" applyBorder="0" applyAlignment="0" applyProtection="0"/>
    <xf numFmtId="0" fontId="240" fillId="10" borderId="0" applyNumberFormat="0" applyBorder="0" applyAlignment="0" applyProtection="0"/>
    <xf numFmtId="0" fontId="240" fillId="11" borderId="0" applyNumberFormat="0" applyBorder="0" applyAlignment="0" applyProtection="0"/>
    <xf numFmtId="0" fontId="240" fillId="12" borderId="0" applyNumberFormat="0" applyBorder="0" applyAlignment="0" applyProtection="0"/>
    <xf numFmtId="0" fontId="240" fillId="13" borderId="0" applyNumberFormat="0" applyBorder="0" applyAlignment="0" applyProtection="0"/>
    <xf numFmtId="0" fontId="241" fillId="14" borderId="0" applyNumberFormat="0" applyBorder="0" applyAlignment="0" applyProtection="0"/>
    <xf numFmtId="0" fontId="241" fillId="15" borderId="0" applyNumberFormat="0" applyBorder="0" applyAlignment="0" applyProtection="0"/>
    <xf numFmtId="0" fontId="241" fillId="16" borderId="0" applyNumberFormat="0" applyBorder="0" applyAlignment="0" applyProtection="0"/>
    <xf numFmtId="0" fontId="241" fillId="17" borderId="0" applyNumberFormat="0" applyBorder="0" applyAlignment="0" applyProtection="0"/>
    <xf numFmtId="0" fontId="241" fillId="18" borderId="0" applyNumberFormat="0" applyBorder="0" applyAlignment="0" applyProtection="0"/>
    <xf numFmtId="0" fontId="241" fillId="19" borderId="0" applyNumberFormat="0" applyBorder="0" applyAlignment="0" applyProtection="0"/>
    <xf numFmtId="0" fontId="2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3" fillId="0" borderId="0">
      <alignment/>
      <protection/>
    </xf>
    <xf numFmtId="0" fontId="2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1" fillId="20" borderId="0" applyNumberFormat="0" applyBorder="0" applyAlignment="0" applyProtection="0"/>
    <xf numFmtId="0" fontId="241" fillId="21" borderId="0" applyNumberFormat="0" applyBorder="0" applyAlignment="0" applyProtection="0"/>
    <xf numFmtId="0" fontId="241" fillId="22" borderId="0" applyNumberFormat="0" applyBorder="0" applyAlignment="0" applyProtection="0"/>
    <xf numFmtId="0" fontId="241" fillId="23" borderId="0" applyNumberFormat="0" applyBorder="0" applyAlignment="0" applyProtection="0"/>
    <xf numFmtId="0" fontId="241" fillId="24" borderId="0" applyNumberFormat="0" applyBorder="0" applyAlignment="0" applyProtection="0"/>
    <xf numFmtId="0" fontId="24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4" fillId="27" borderId="2" applyNumberFormat="0" applyAlignment="0" applyProtection="0"/>
    <xf numFmtId="0" fontId="245" fillId="28" borderId="0" applyNumberFormat="0" applyBorder="0" applyAlignment="0" applyProtection="0"/>
    <xf numFmtId="0" fontId="246" fillId="0" borderId="0" applyNumberFormat="0" applyFill="0" applyBorder="0" applyAlignment="0" applyProtection="0"/>
    <xf numFmtId="0" fontId="247" fillId="0" borderId="3" applyNumberFormat="0" applyFill="0" applyAlignment="0" applyProtection="0"/>
    <xf numFmtId="0" fontId="248" fillId="0" borderId="4" applyNumberFormat="0" applyFill="0" applyAlignment="0" applyProtection="0"/>
    <xf numFmtId="0" fontId="249" fillId="0" borderId="5" applyNumberFormat="0" applyFill="0" applyAlignment="0" applyProtection="0"/>
    <xf numFmtId="0" fontId="2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0" fillId="29" borderId="6" applyNumberFormat="0" applyAlignment="0" applyProtection="0"/>
    <xf numFmtId="0" fontId="251" fillId="29" borderId="2" applyNumberFormat="0" applyAlignment="0" applyProtection="0"/>
    <xf numFmtId="0" fontId="252" fillId="30" borderId="7" applyNumberFormat="0" applyAlignment="0" applyProtection="0"/>
    <xf numFmtId="0" fontId="253" fillId="31" borderId="0" applyNumberFormat="0" applyBorder="0" applyAlignment="0" applyProtection="0"/>
    <xf numFmtId="0" fontId="254" fillId="32" borderId="0" applyNumberFormat="0" applyBorder="0" applyAlignment="0" applyProtection="0"/>
    <xf numFmtId="0" fontId="255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8" fillId="0" borderId="8" applyNumberFormat="0" applyFill="0" applyAlignment="0" applyProtection="0"/>
    <xf numFmtId="0" fontId="259" fillId="0" borderId="9" applyNumberFormat="0" applyFill="0" applyAlignment="0" applyProtection="0"/>
    <xf numFmtId="0" fontId="260" fillId="0" borderId="0" applyNumberFormat="0" applyFill="0" applyBorder="0" applyAlignment="0" applyProtection="0"/>
  </cellStyleXfs>
  <cellXfs count="196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6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6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63" fillId="26" borderId="12" xfId="0" applyNumberFormat="1" applyFont="1" applyFill="1" applyBorder="1" applyAlignment="1" applyProtection="1">
      <alignment horizontal="center" vertical="center"/>
      <protection/>
    </xf>
    <xf numFmtId="0" fontId="26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65" fillId="42" borderId="14" xfId="42" applyFont="1" applyFill="1" applyBorder="1" applyAlignment="1">
      <alignment horizontal="left" vertical="center" wrapText="1"/>
      <protection/>
    </xf>
    <xf numFmtId="0" fontId="266" fillId="42" borderId="15" xfId="42" applyFont="1" applyFill="1" applyBorder="1" applyAlignment="1">
      <alignment horizontal="center" vertical="center" wrapText="1"/>
      <protection/>
    </xf>
    <xf numFmtId="0" fontId="265" fillId="42" borderId="16" xfId="34" applyFont="1" applyFill="1" applyBorder="1" applyAlignment="1">
      <alignment horizontal="center" vertical="center" wrapText="1"/>
      <protection/>
    </xf>
    <xf numFmtId="0" fontId="265" fillId="42" borderId="17" xfId="34" applyFont="1" applyFill="1" applyBorder="1" applyAlignment="1">
      <alignment horizontal="center" vertical="center"/>
      <protection/>
    </xf>
    <xf numFmtId="0" fontId="265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67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6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69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6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69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68" fillId="26" borderId="17" xfId="34" applyNumberFormat="1" applyFont="1" applyFill="1" applyBorder="1" applyAlignment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right" vertical="center"/>
      <protection/>
    </xf>
    <xf numFmtId="3" fontId="26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6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6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70" fillId="42" borderId="49" xfId="42" applyFont="1" applyFill="1" applyBorder="1" applyAlignment="1" applyProtection="1" quotePrefix="1">
      <alignment horizontal="right" vertical="center"/>
      <protection/>
    </xf>
    <xf numFmtId="0" fontId="264" fillId="42" borderId="50" xfId="42" applyFont="1" applyFill="1" applyBorder="1" applyAlignment="1" applyProtection="1">
      <alignment horizontal="right" vertical="center"/>
      <protection/>
    </xf>
    <xf numFmtId="0" fontId="265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71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6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63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6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72" fillId="47" borderId="14" xfId="34" applyFont="1" applyFill="1" applyBorder="1" applyAlignment="1" applyProtection="1">
      <alignment vertical="center"/>
      <protection/>
    </xf>
    <xf numFmtId="0" fontId="272" fillId="47" borderId="15" xfId="34" applyFont="1" applyFill="1" applyBorder="1" applyAlignment="1" applyProtection="1">
      <alignment horizontal="center" vertical="center"/>
      <protection/>
    </xf>
    <xf numFmtId="0" fontId="273" fillId="47" borderId="16" xfId="34" applyFont="1" applyFill="1" applyBorder="1" applyAlignment="1" applyProtection="1">
      <alignment horizontal="center" vertical="center" wrapText="1"/>
      <protection/>
    </xf>
    <xf numFmtId="0" fontId="274" fillId="47" borderId="20" xfId="34" applyFont="1" applyFill="1" applyBorder="1" applyAlignment="1" applyProtection="1">
      <alignment horizontal="center" vertical="center"/>
      <protection/>
    </xf>
    <xf numFmtId="0" fontId="274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75" fillId="48" borderId="17" xfId="34" applyNumberFormat="1" applyFont="1" applyFill="1" applyBorder="1" applyAlignment="1" applyProtection="1">
      <alignment horizontal="center" vertical="center" wrapText="1"/>
      <protection/>
    </xf>
    <xf numFmtId="1" fontId="275" fillId="48" borderId="12" xfId="34" applyNumberFormat="1" applyFont="1" applyFill="1" applyBorder="1" applyAlignment="1" applyProtection="1">
      <alignment horizontal="center" vertical="center" wrapText="1"/>
      <protection/>
    </xf>
    <xf numFmtId="1" fontId="275" fillId="48" borderId="18" xfId="34" applyNumberFormat="1" applyFont="1" applyFill="1" applyBorder="1" applyAlignment="1" applyProtection="1">
      <alignment horizontal="center" vertical="center" wrapText="1"/>
      <protection/>
    </xf>
    <xf numFmtId="0" fontId="276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72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75" fillId="48" borderId="40" xfId="42" applyNumberFormat="1" applyFont="1" applyFill="1" applyBorder="1" applyAlignment="1" applyProtection="1" quotePrefix="1">
      <alignment horizontal="right" vertical="center"/>
      <protection/>
    </xf>
    <xf numFmtId="3" fontId="275" fillId="48" borderId="61" xfId="34" applyNumberFormat="1" applyFont="1" applyFill="1" applyBorder="1" applyAlignment="1" applyProtection="1">
      <alignment horizontal="right" vertical="center"/>
      <protection/>
    </xf>
    <xf numFmtId="3" fontId="272" fillId="48" borderId="17" xfId="34" applyNumberFormat="1" applyFont="1" applyFill="1" applyBorder="1" applyAlignment="1" applyProtection="1">
      <alignment horizontal="right" vertical="center"/>
      <protection/>
    </xf>
    <xf numFmtId="3" fontId="272" fillId="48" borderId="12" xfId="34" applyNumberFormat="1" applyFont="1" applyFill="1" applyBorder="1" applyAlignment="1" applyProtection="1">
      <alignment horizontal="right" vertical="center"/>
      <protection/>
    </xf>
    <xf numFmtId="3" fontId="272" fillId="48" borderId="18" xfId="34" applyNumberFormat="1" applyFont="1" applyFill="1" applyBorder="1" applyAlignment="1" applyProtection="1">
      <alignment horizontal="right" vertical="center"/>
      <protection/>
    </xf>
    <xf numFmtId="0" fontId="27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7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7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7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78" fillId="39" borderId="84" xfId="42" applyNumberFormat="1" applyFont="1" applyFill="1" applyBorder="1" applyAlignment="1" applyProtection="1" quotePrefix="1">
      <alignment horizontal="right" vertical="center"/>
      <protection/>
    </xf>
    <xf numFmtId="0" fontId="27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75" fillId="26" borderId="40" xfId="42" applyNumberFormat="1" applyFont="1" applyFill="1" applyBorder="1" applyAlignment="1" applyProtection="1">
      <alignment horizontal="right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272" fillId="26" borderId="17" xfId="34" applyNumberFormat="1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right" vertical="center"/>
      <protection/>
    </xf>
    <xf numFmtId="3" fontId="27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79" fillId="47" borderId="49" xfId="42" applyNumberFormat="1" applyFont="1" applyFill="1" applyBorder="1" applyAlignment="1" applyProtection="1">
      <alignment horizontal="right" vertical="center"/>
      <protection/>
    </xf>
    <xf numFmtId="0" fontId="274" fillId="47" borderId="50" xfId="42" applyFont="1" applyFill="1" applyBorder="1" applyAlignment="1" applyProtection="1">
      <alignment horizontal="right" vertical="center"/>
      <protection/>
    </xf>
    <xf numFmtId="0" fontId="275" fillId="47" borderId="51" xfId="44" applyFont="1" applyFill="1" applyBorder="1" applyAlignment="1" applyProtection="1">
      <alignment horizontal="center" vertical="center" wrapText="1"/>
      <protection/>
    </xf>
    <xf numFmtId="3" fontId="275" fillId="47" borderId="89" xfId="34" applyNumberFormat="1" applyFont="1" applyFill="1" applyBorder="1" applyAlignment="1" applyProtection="1">
      <alignment horizontal="right" vertical="center"/>
      <protection/>
    </xf>
    <xf numFmtId="3" fontId="272" fillId="47" borderId="49" xfId="34" applyNumberFormat="1" applyFont="1" applyFill="1" applyBorder="1" applyAlignment="1" applyProtection="1">
      <alignment horizontal="right" vertical="center"/>
      <protection/>
    </xf>
    <xf numFmtId="3" fontId="272" fillId="47" borderId="50" xfId="34" applyNumberFormat="1" applyFont="1" applyFill="1" applyBorder="1" applyAlignment="1" applyProtection="1">
      <alignment horizontal="right" vertical="center"/>
      <protection/>
    </xf>
    <xf numFmtId="3" fontId="27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80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64" fillId="26" borderId="12" xfId="34" applyFont="1" applyFill="1" applyBorder="1" applyAlignment="1" applyProtection="1">
      <alignment horizontal="center" vertical="center"/>
      <protection/>
    </xf>
    <xf numFmtId="0" fontId="281" fillId="49" borderId="14" xfId="34" applyFont="1" applyFill="1" applyBorder="1" applyAlignment="1" applyProtection="1">
      <alignment vertical="center"/>
      <protection/>
    </xf>
    <xf numFmtId="0" fontId="281" fillId="49" borderId="15" xfId="34" applyFont="1" applyFill="1" applyBorder="1" applyAlignment="1" applyProtection="1">
      <alignment horizontal="center" vertical="center"/>
      <protection/>
    </xf>
    <xf numFmtId="0" fontId="282" fillId="49" borderId="16" xfId="34" applyFont="1" applyFill="1" applyBorder="1" applyAlignment="1" applyProtection="1">
      <alignment horizontal="center" vertical="center" wrapText="1"/>
      <protection/>
    </xf>
    <xf numFmtId="0" fontId="283" fillId="49" borderId="15" xfId="0" applyFont="1" applyFill="1" applyBorder="1" applyAlignment="1" applyProtection="1">
      <alignment horizontal="left" vertical="center"/>
      <protection/>
    </xf>
    <xf numFmtId="0" fontId="284" fillId="49" borderId="15" xfId="34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1" fillId="49" borderId="16" xfId="34" applyFont="1" applyFill="1" applyBorder="1" applyAlignment="1" applyProtection="1">
      <alignment horizontal="center" vertical="center"/>
      <protection/>
    </xf>
    <xf numFmtId="0" fontId="286" fillId="49" borderId="23" xfId="34" applyFont="1" applyFill="1" applyBorder="1" applyAlignment="1" applyProtection="1" quotePrefix="1">
      <alignment horizontal="center" vertical="center"/>
      <protection/>
    </xf>
    <xf numFmtId="0" fontId="286" fillId="49" borderId="24" xfId="34" applyFont="1" applyFill="1" applyBorder="1" applyAlignment="1" applyProtection="1">
      <alignment horizontal="center" vertical="center"/>
      <protection/>
    </xf>
    <xf numFmtId="0" fontId="287" fillId="0" borderId="91" xfId="42" applyFont="1" applyFill="1" applyBorder="1" applyAlignment="1" applyProtection="1">
      <alignment horizontal="center" vertical="center" wrapText="1"/>
      <protection/>
    </xf>
    <xf numFmtId="1" fontId="282" fillId="5" borderId="23" xfId="34" applyNumberFormat="1" applyFont="1" applyFill="1" applyBorder="1" applyAlignment="1" applyProtection="1">
      <alignment horizontal="center" vertical="center" wrapText="1"/>
      <protection/>
    </xf>
    <xf numFmtId="1" fontId="282" fillId="5" borderId="92" xfId="34" applyNumberFormat="1" applyFont="1" applyFill="1" applyBorder="1" applyAlignment="1" applyProtection="1">
      <alignment horizontal="center" vertical="center" wrapText="1"/>
      <protection/>
    </xf>
    <xf numFmtId="1" fontId="282" fillId="5" borderId="22" xfId="34" applyNumberFormat="1" applyFont="1" applyFill="1" applyBorder="1" applyAlignment="1" applyProtection="1">
      <alignment horizontal="center" vertical="center" wrapText="1"/>
      <protection/>
    </xf>
    <xf numFmtId="0" fontId="288" fillId="49" borderId="19" xfId="34" applyFont="1" applyFill="1" applyBorder="1" applyAlignment="1" applyProtection="1">
      <alignment horizontal="center" vertical="center" wrapText="1"/>
      <protection/>
    </xf>
    <xf numFmtId="0" fontId="28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81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8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90" fillId="5" borderId="40" xfId="42" applyNumberFormat="1" applyFont="1" applyFill="1" applyBorder="1" applyAlignment="1" applyProtection="1" quotePrefix="1">
      <alignment horizontal="right" vertical="center"/>
      <protection/>
    </xf>
    <xf numFmtId="3" fontId="281" fillId="5" borderId="17" xfId="34" applyNumberFormat="1" applyFont="1" applyFill="1" applyBorder="1" applyAlignment="1" applyProtection="1">
      <alignment vertical="center"/>
      <protection/>
    </xf>
    <xf numFmtId="3" fontId="281" fillId="5" borderId="12" xfId="34" applyNumberFormat="1" applyFont="1" applyFill="1" applyBorder="1" applyAlignment="1" applyProtection="1">
      <alignment vertical="center"/>
      <protection/>
    </xf>
    <xf numFmtId="3" fontId="28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6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6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90" fillId="5" borderId="40" xfId="42" applyNumberFormat="1" applyFont="1" applyFill="1" applyBorder="1" applyAlignment="1" quotePrefix="1">
      <alignment horizontal="right" vertical="center"/>
      <protection/>
    </xf>
    <xf numFmtId="3" fontId="281" fillId="5" borderId="17" xfId="34" applyNumberFormat="1" applyFont="1" applyFill="1" applyBorder="1" applyAlignment="1">
      <alignment vertical="center"/>
      <protection/>
    </xf>
    <xf numFmtId="3" fontId="28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69" fillId="45" borderId="22" xfId="34" applyNumberFormat="1" applyFont="1" applyFill="1" applyBorder="1" applyAlignment="1" applyProtection="1">
      <alignment horizontal="center" vertical="center"/>
      <protection/>
    </xf>
    <xf numFmtId="3" fontId="28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81" fillId="5" borderId="17" xfId="34" applyNumberFormat="1" applyFont="1" applyFill="1" applyBorder="1" applyAlignment="1" applyProtection="1">
      <alignment vertical="center"/>
      <protection locked="0"/>
    </xf>
    <xf numFmtId="3" fontId="28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69" fillId="45" borderId="29" xfId="34" applyNumberFormat="1" applyFont="1" applyFill="1" applyBorder="1" applyAlignment="1" applyProtection="1">
      <alignment horizontal="center" vertical="center"/>
      <protection/>
    </xf>
    <xf numFmtId="188" fontId="269" fillId="45" borderId="27" xfId="34" applyNumberFormat="1" applyFont="1" applyFill="1" applyBorder="1" applyAlignment="1" applyProtection="1">
      <alignment horizontal="center" vertical="center"/>
      <protection/>
    </xf>
    <xf numFmtId="188" fontId="269" fillId="45" borderId="33" xfId="34" applyNumberFormat="1" applyFont="1" applyFill="1" applyBorder="1" applyAlignment="1" applyProtection="1">
      <alignment horizontal="center" vertical="center"/>
      <protection/>
    </xf>
    <xf numFmtId="188" fontId="269" fillId="45" borderId="31" xfId="34" applyNumberFormat="1" applyFont="1" applyFill="1" applyBorder="1" applyAlignment="1" applyProtection="1">
      <alignment horizontal="center" vertical="center"/>
      <protection/>
    </xf>
    <xf numFmtId="188" fontId="269" fillId="45" borderId="42" xfId="34" applyNumberFormat="1" applyFont="1" applyFill="1" applyBorder="1" applyAlignment="1" applyProtection="1">
      <alignment horizontal="center" vertical="center"/>
      <protection/>
    </xf>
    <xf numFmtId="188" fontId="269" fillId="45" borderId="43" xfId="34" applyNumberFormat="1" applyFont="1" applyFill="1" applyBorder="1" applyAlignment="1" applyProtection="1">
      <alignment horizontal="center" vertical="center"/>
      <protection/>
    </xf>
    <xf numFmtId="0" fontId="291" fillId="49" borderId="49" xfId="42" applyFont="1" applyFill="1" applyBorder="1" applyAlignment="1" quotePrefix="1">
      <alignment horizontal="right" vertical="center"/>
      <protection/>
    </xf>
    <xf numFmtId="0" fontId="286" fillId="49" borderId="50" xfId="42" applyFont="1" applyFill="1" applyBorder="1" applyAlignment="1">
      <alignment horizontal="right" vertical="center"/>
      <protection/>
    </xf>
    <xf numFmtId="0" fontId="282" fillId="49" borderId="51" xfId="42" applyFont="1" applyFill="1" applyBorder="1" applyAlignment="1">
      <alignment horizontal="center" vertical="center" wrapText="1"/>
      <protection/>
    </xf>
    <xf numFmtId="3" fontId="281" fillId="49" borderId="49" xfId="34" applyNumberFormat="1" applyFont="1" applyFill="1" applyBorder="1" applyAlignment="1">
      <alignment vertical="center"/>
      <protection/>
    </xf>
    <xf numFmtId="3" fontId="281" fillId="49" borderId="50" xfId="34" applyNumberFormat="1" applyFont="1" applyFill="1" applyBorder="1" applyAlignment="1">
      <alignment vertical="center"/>
      <protection/>
    </xf>
    <xf numFmtId="0" fontId="28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8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91" fillId="49" borderId="49" xfId="42" applyFont="1" applyFill="1" applyBorder="1" applyAlignment="1" applyProtection="1" quotePrefix="1">
      <alignment horizontal="right" vertical="center"/>
      <protection/>
    </xf>
    <xf numFmtId="0" fontId="286" fillId="49" borderId="50" xfId="42" applyFont="1" applyFill="1" applyBorder="1" applyAlignment="1" applyProtection="1">
      <alignment horizontal="right" vertical="center"/>
      <protection/>
    </xf>
    <xf numFmtId="0" fontId="282" fillId="49" borderId="51" xfId="42" applyFont="1" applyFill="1" applyBorder="1" applyAlignment="1" applyProtection="1">
      <alignment horizontal="center" vertical="center" wrapText="1"/>
      <protection/>
    </xf>
    <xf numFmtId="3" fontId="282" fillId="49" borderId="89" xfId="34" applyNumberFormat="1" applyFont="1" applyFill="1" applyBorder="1" applyAlignment="1" applyProtection="1">
      <alignment vertical="center"/>
      <protection/>
    </xf>
    <xf numFmtId="3" fontId="281" fillId="49" borderId="49" xfId="34" applyNumberFormat="1" applyFont="1" applyFill="1" applyBorder="1" applyAlignment="1" applyProtection="1">
      <alignment vertical="center"/>
      <protection/>
    </xf>
    <xf numFmtId="3" fontId="281" fillId="49" borderId="50" xfId="34" applyNumberFormat="1" applyFont="1" applyFill="1" applyBorder="1" applyAlignment="1" applyProtection="1">
      <alignment vertical="center"/>
      <protection/>
    </xf>
    <xf numFmtId="3" fontId="28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84" fillId="51" borderId="15" xfId="34" applyFont="1" applyFill="1" applyBorder="1" applyAlignment="1" applyProtection="1">
      <alignment horizontal="center" vertical="center"/>
      <protection/>
    </xf>
    <xf numFmtId="0" fontId="285" fillId="51" borderId="15" xfId="0" applyFont="1" applyFill="1" applyBorder="1" applyAlignment="1" applyProtection="1">
      <alignment horizontal="center" vertical="center"/>
      <protection/>
    </xf>
    <xf numFmtId="0" fontId="281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92" fillId="39" borderId="103" xfId="38" applyFont="1" applyFill="1" applyBorder="1" applyProtection="1">
      <alignment/>
      <protection/>
    </xf>
    <xf numFmtId="190" fontId="29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93" fillId="52" borderId="104" xfId="34" applyFont="1" applyFill="1" applyBorder="1" applyAlignment="1" applyProtection="1" quotePrefix="1">
      <alignment vertical="center"/>
      <protection/>
    </xf>
    <xf numFmtId="0" fontId="294" fillId="52" borderId="105" xfId="34" applyFont="1" applyFill="1" applyBorder="1" applyAlignment="1" applyProtection="1">
      <alignment horizontal="center" vertical="center"/>
      <protection/>
    </xf>
    <xf numFmtId="0" fontId="293" fillId="52" borderId="106" xfId="34" applyFont="1" applyFill="1" applyBorder="1" applyAlignment="1" applyProtection="1" quotePrefix="1">
      <alignment horizontal="center" vertical="center" wrapText="1"/>
      <protection/>
    </xf>
    <xf numFmtId="0" fontId="295" fillId="52" borderId="14" xfId="34" applyFont="1" applyFill="1" applyBorder="1" applyAlignment="1" applyProtection="1">
      <alignment horizontal="left" vertical="center"/>
      <protection/>
    </xf>
    <xf numFmtId="0" fontId="296" fillId="52" borderId="15" xfId="0" applyFont="1" applyFill="1" applyBorder="1" applyAlignment="1" applyProtection="1">
      <alignment horizontal="center" vertical="center"/>
      <protection/>
    </xf>
    <xf numFmtId="0" fontId="294" fillId="52" borderId="16" xfId="34" applyFont="1" applyFill="1" applyBorder="1" applyAlignment="1" applyProtection="1">
      <alignment horizontal="center" vertical="center"/>
      <protection/>
    </xf>
    <xf numFmtId="0" fontId="297" fillId="52" borderId="17" xfId="34" applyFont="1" applyFill="1" applyBorder="1" applyAlignment="1" applyProtection="1" quotePrefix="1">
      <alignment horizontal="center" vertical="center"/>
      <protection/>
    </xf>
    <xf numFmtId="0" fontId="297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93" fillId="39" borderId="23" xfId="34" applyNumberFormat="1" applyFont="1" applyFill="1" applyBorder="1" applyAlignment="1" applyProtection="1">
      <alignment horizontal="center" vertical="center" wrapText="1"/>
      <protection/>
    </xf>
    <xf numFmtId="1" fontId="293" fillId="39" borderId="92" xfId="34" applyNumberFormat="1" applyFont="1" applyFill="1" applyBorder="1" applyAlignment="1" applyProtection="1">
      <alignment horizontal="center" vertical="center" wrapText="1"/>
      <protection/>
    </xf>
    <xf numFmtId="1" fontId="293" fillId="39" borderId="22" xfId="34" applyNumberFormat="1" applyFont="1" applyFill="1" applyBorder="1" applyAlignment="1" applyProtection="1">
      <alignment horizontal="center" vertical="center" wrapText="1"/>
      <protection/>
    </xf>
    <xf numFmtId="0" fontId="298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94" fillId="39" borderId="0" xfId="34" applyFont="1" applyFill="1" applyBorder="1" applyAlignment="1" applyProtection="1">
      <alignment horizontal="left" vertical="center" wrapText="1"/>
      <protection/>
    </xf>
    <xf numFmtId="181" fontId="293" fillId="4" borderId="40" xfId="42" applyNumberFormat="1" applyFont="1" applyFill="1" applyBorder="1" applyAlignment="1" quotePrefix="1">
      <alignment horizontal="right" vertical="center"/>
      <protection/>
    </xf>
    <xf numFmtId="3" fontId="293" fillId="4" borderId="61" xfId="34" applyNumberFormat="1" applyFont="1" applyFill="1" applyBorder="1" applyAlignment="1" applyProtection="1">
      <alignment vertical="center"/>
      <protection/>
    </xf>
    <xf numFmtId="3" fontId="294" fillId="4" borderId="17" xfId="34" applyNumberFormat="1" applyFont="1" applyFill="1" applyBorder="1" applyAlignment="1">
      <alignment vertical="center"/>
      <protection/>
    </xf>
    <xf numFmtId="3" fontId="294" fillId="4" borderId="12" xfId="34" applyNumberFormat="1" applyFont="1" applyFill="1" applyBorder="1" applyAlignment="1" applyProtection="1">
      <alignment vertical="center"/>
      <protection/>
    </xf>
    <xf numFmtId="3" fontId="29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69" fillId="53" borderId="30" xfId="34" applyNumberFormat="1" applyFont="1" applyFill="1" applyBorder="1" applyAlignment="1" applyProtection="1">
      <alignment horizontal="center" vertical="center"/>
      <protection/>
    </xf>
    <xf numFmtId="188" fontId="269" fillId="53" borderId="34" xfId="34" applyNumberFormat="1" applyFont="1" applyFill="1" applyBorder="1" applyAlignment="1" applyProtection="1">
      <alignment horizontal="center" vertical="center"/>
      <protection/>
    </xf>
    <xf numFmtId="188" fontId="269" fillId="53" borderId="44" xfId="34" applyNumberFormat="1" applyFont="1" applyFill="1" applyBorder="1" applyAlignment="1" applyProtection="1">
      <alignment horizontal="center" vertical="center"/>
      <protection/>
    </xf>
    <xf numFmtId="3" fontId="29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9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6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6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93" fillId="4" borderId="61" xfId="34" applyNumberFormat="1" applyFont="1" applyFill="1" applyBorder="1" applyAlignment="1" applyProtection="1">
      <alignment horizontal="right" vertical="center"/>
      <protection/>
    </xf>
    <xf numFmtId="3" fontId="294" fillId="4" borderId="17" xfId="34" applyNumberFormat="1" applyFont="1" applyFill="1" applyBorder="1" applyAlignment="1" applyProtection="1">
      <alignment horizontal="right" vertical="center"/>
      <protection/>
    </xf>
    <xf numFmtId="3" fontId="29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94" fillId="4" borderId="17" xfId="34" applyNumberFormat="1" applyFont="1" applyFill="1" applyBorder="1" applyAlignment="1" applyProtection="1">
      <alignment horizontal="right" vertical="center"/>
      <protection locked="0"/>
    </xf>
    <xf numFmtId="3" fontId="29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9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9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93" fillId="4" borderId="20" xfId="42" applyNumberFormat="1" applyFont="1" applyFill="1" applyBorder="1" applyAlignment="1" quotePrefix="1">
      <alignment horizontal="right" vertical="center"/>
      <protection/>
    </xf>
    <xf numFmtId="3" fontId="293" fillId="4" borderId="19" xfId="34" applyNumberFormat="1" applyFont="1" applyFill="1" applyBorder="1" applyAlignment="1" applyProtection="1">
      <alignment vertical="center"/>
      <protection/>
    </xf>
    <xf numFmtId="3" fontId="294" fillId="4" borderId="23" xfId="34" applyNumberFormat="1" applyFont="1" applyFill="1" applyBorder="1" applyAlignment="1" applyProtection="1">
      <alignment vertical="center"/>
      <protection/>
    </xf>
    <xf numFmtId="3" fontId="29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61" fillId="45" borderId="62" xfId="34" applyNumberFormat="1" applyFont="1" applyFill="1" applyBorder="1" applyAlignment="1" applyProtection="1">
      <alignment horizontal="center" vertical="center"/>
      <protection/>
    </xf>
    <xf numFmtId="188" fontId="261" fillId="45" borderId="64" xfId="34" applyNumberFormat="1" applyFont="1" applyFill="1" applyBorder="1" applyAlignment="1" applyProtection="1">
      <alignment horizontal="center" vertical="center"/>
      <protection/>
    </xf>
    <xf numFmtId="188" fontId="26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69" fillId="45" borderId="87" xfId="34" applyNumberFormat="1" applyFont="1" applyFill="1" applyBorder="1" applyAlignment="1" applyProtection="1">
      <alignment horizontal="center" vertical="center"/>
      <protection/>
    </xf>
    <xf numFmtId="188" fontId="269" fillId="45" borderId="84" xfId="34" applyNumberFormat="1" applyFont="1" applyFill="1" applyBorder="1" applyAlignment="1" applyProtection="1">
      <alignment horizontal="center" vertical="center"/>
      <protection/>
    </xf>
    <xf numFmtId="188" fontId="269" fillId="53" borderId="88" xfId="34" applyNumberFormat="1" applyFont="1" applyFill="1" applyBorder="1" applyAlignment="1" applyProtection="1">
      <alignment horizontal="center" vertical="center"/>
      <protection/>
    </xf>
    <xf numFmtId="188" fontId="269" fillId="53" borderId="39" xfId="34" applyNumberFormat="1" applyFont="1" applyFill="1" applyBorder="1" applyAlignment="1" applyProtection="1">
      <alignment horizontal="center" vertical="center"/>
      <protection/>
    </xf>
    <xf numFmtId="178" fontId="299" fillId="52" borderId="113" xfId="42" applyNumberFormat="1" applyFont="1" applyFill="1" applyBorder="1" applyAlignment="1">
      <alignment horizontal="right" vertical="center"/>
      <protection/>
    </xf>
    <xf numFmtId="181" fontId="297" fillId="52" borderId="50" xfId="42" applyNumberFormat="1" applyFont="1" applyFill="1" applyBorder="1" applyAlignment="1" quotePrefix="1">
      <alignment horizontal="right" vertical="center"/>
      <protection/>
    </xf>
    <xf numFmtId="0" fontId="293" fillId="52" borderId="114" xfId="42" applyFont="1" applyFill="1" applyBorder="1" applyAlignment="1">
      <alignment horizontal="center" vertical="center" wrapText="1"/>
      <protection/>
    </xf>
    <xf numFmtId="3" fontId="293" fillId="52" borderId="89" xfId="34" applyNumberFormat="1" applyFont="1" applyFill="1" applyBorder="1" applyAlignment="1" applyProtection="1">
      <alignment vertical="center"/>
      <protection/>
    </xf>
    <xf numFmtId="3" fontId="294" fillId="52" borderId="49" xfId="34" applyNumberFormat="1" applyFont="1" applyFill="1" applyBorder="1" applyAlignment="1">
      <alignment vertical="center"/>
      <protection/>
    </xf>
    <xf numFmtId="3" fontId="294" fillId="52" borderId="115" xfId="34" applyNumberFormat="1" applyFont="1" applyFill="1" applyBorder="1" applyAlignment="1">
      <alignment vertical="center"/>
      <protection/>
    </xf>
    <xf numFmtId="3" fontId="29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92" fillId="39" borderId="103" xfId="38" applyNumberFormat="1" applyFont="1" applyFill="1" applyBorder="1" applyProtection="1">
      <alignment/>
      <protection/>
    </xf>
    <xf numFmtId="190" fontId="300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301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302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303" fillId="48" borderId="12" xfId="34" applyFont="1" applyFill="1" applyBorder="1" applyAlignment="1" applyProtection="1">
      <alignment horizontal="center" vertical="center"/>
      <protection locked="0"/>
    </xf>
    <xf numFmtId="3" fontId="303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302" fillId="39" borderId="0" xfId="34" applyFont="1" applyFill="1" applyAlignment="1">
      <alignment vertical="center"/>
      <protection/>
    </xf>
    <xf numFmtId="0" fontId="302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6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304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305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81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306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307" fillId="39" borderId="25" xfId="0" applyNumberFormat="1" applyFont="1" applyFill="1" applyBorder="1" applyAlignment="1" applyProtection="1" quotePrefix="1">
      <alignment/>
      <protection/>
    </xf>
    <xf numFmtId="189" fontId="308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307" fillId="39" borderId="105" xfId="0" applyNumberFormat="1" applyFont="1" applyFill="1" applyBorder="1" applyAlignment="1" applyProtection="1" quotePrefix="1">
      <alignment/>
      <protection/>
    </xf>
    <xf numFmtId="189" fontId="308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68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309" fillId="26" borderId="0" xfId="40" applyFont="1" applyFill="1" applyProtection="1">
      <alignment/>
      <protection/>
    </xf>
    <xf numFmtId="0" fontId="267" fillId="26" borderId="0" xfId="37" applyFont="1" applyFill="1" applyAlignment="1" applyProtection="1">
      <alignment horizontal="center" vertical="center"/>
      <protection/>
    </xf>
    <xf numFmtId="0" fontId="310" fillId="26" borderId="0" xfId="46" applyFont="1" applyFill="1" applyBorder="1" applyAlignment="1" applyProtection="1">
      <alignment horizontal="left"/>
      <protection/>
    </xf>
    <xf numFmtId="0" fontId="268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66" fillId="26" borderId="0" xfId="0" applyNumberFormat="1" applyFont="1" applyFill="1" applyBorder="1" applyAlignment="1" applyProtection="1">
      <alignment horizontal="left"/>
      <protection/>
    </xf>
    <xf numFmtId="0" fontId="267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311" fillId="39" borderId="12" xfId="40" applyNumberFormat="1" applyFont="1" applyFill="1" applyBorder="1" applyAlignment="1" applyProtection="1">
      <alignment horizontal="center" vertical="center"/>
      <protection/>
    </xf>
    <xf numFmtId="186" fontId="30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63" fillId="39" borderId="12" xfId="0" applyNumberFormat="1" applyFont="1" applyFill="1" applyBorder="1" applyAlignment="1" applyProtection="1">
      <alignment horizontal="center" vertical="center"/>
      <protection/>
    </xf>
    <xf numFmtId="0" fontId="30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303" fillId="26" borderId="0" xfId="34" applyFont="1" applyFill="1" applyBorder="1" applyAlignment="1" applyProtection="1" quotePrefix="1">
      <alignment/>
      <protection/>
    </xf>
    <xf numFmtId="0" fontId="312" fillId="26" borderId="0" xfId="37" applyFont="1" applyFill="1" applyBorder="1" applyAlignment="1" applyProtection="1">
      <alignment horizontal="right"/>
      <protection/>
    </xf>
    <xf numFmtId="0" fontId="303" fillId="26" borderId="0" xfId="40" applyFont="1" applyFill="1" applyBorder="1" applyAlignment="1" applyProtection="1">
      <alignment horizontal="right"/>
      <protection/>
    </xf>
    <xf numFmtId="186" fontId="313" fillId="39" borderId="12" xfId="46" applyNumberFormat="1" applyFont="1" applyFill="1" applyBorder="1" applyAlignment="1" applyProtection="1">
      <alignment horizontal="center" vertical="center"/>
      <protection/>
    </xf>
    <xf numFmtId="0" fontId="311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314" fillId="26" borderId="0" xfId="40" applyFont="1" applyFill="1" applyBorder="1" applyAlignment="1" applyProtection="1">
      <alignment horizontal="center"/>
      <protection/>
    </xf>
    <xf numFmtId="189" fontId="268" fillId="26" borderId="0" xfId="47" applyNumberFormat="1" applyFont="1" applyFill="1" applyBorder="1" applyAlignment="1" applyProtection="1">
      <alignment/>
      <protection/>
    </xf>
    <xf numFmtId="38" fontId="268" fillId="26" borderId="0" xfId="47" applyNumberFormat="1" applyFont="1" applyFill="1" applyBorder="1" applyProtection="1">
      <alignment/>
      <protection/>
    </xf>
    <xf numFmtId="0" fontId="268" fillId="26" borderId="0" xfId="47" applyNumberFormat="1" applyFont="1" applyFill="1" applyAlignment="1" applyProtection="1">
      <alignment/>
      <protection/>
    </xf>
    <xf numFmtId="0" fontId="312" fillId="26" borderId="0" xfId="37" applyFont="1" applyFill="1" applyBorder="1" applyAlignment="1" applyProtection="1" quotePrefix="1">
      <alignment horizontal="left"/>
      <protection/>
    </xf>
    <xf numFmtId="0" fontId="315" fillId="26" borderId="0" xfId="37" applyFont="1" applyFill="1" applyBorder="1" applyAlignment="1" applyProtection="1">
      <alignment/>
      <protection/>
    </xf>
    <xf numFmtId="179" fontId="316" fillId="39" borderId="12" xfId="34" applyNumberFormat="1" applyFont="1" applyFill="1" applyBorder="1" applyAlignment="1" applyProtection="1">
      <alignment horizontal="center" vertical="center"/>
      <protection/>
    </xf>
    <xf numFmtId="0" fontId="317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3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1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6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1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320" fillId="42" borderId="132" xfId="37" applyNumberFormat="1" applyFont="1" applyFill="1" applyBorder="1" applyAlignment="1" applyProtection="1" quotePrefix="1">
      <alignment horizontal="center"/>
      <protection/>
    </xf>
    <xf numFmtId="196" fontId="267" fillId="61" borderId="132" xfId="37" applyNumberFormat="1" applyFont="1" applyFill="1" applyBorder="1" applyAlignment="1" applyProtection="1" quotePrefix="1">
      <alignment horizontal="center"/>
      <protection/>
    </xf>
    <xf numFmtId="179" fontId="265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31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32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308" fillId="39" borderId="82" xfId="37" applyNumberFormat="1" applyFont="1" applyFill="1" applyBorder="1" applyAlignment="1" applyProtection="1" quotePrefix="1">
      <alignment/>
      <protection/>
    </xf>
    <xf numFmtId="189" fontId="307" fillId="39" borderId="82" xfId="37" applyNumberFormat="1" applyFont="1" applyFill="1" applyBorder="1" applyAlignment="1" applyProtection="1" quotePrefix="1">
      <alignment/>
      <protection/>
    </xf>
    <xf numFmtId="189" fontId="307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8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307" fillId="26" borderId="105" xfId="37" applyNumberFormat="1" applyFont="1" applyFill="1" applyBorder="1" applyAlignment="1" applyProtection="1" quotePrefix="1">
      <alignment/>
      <protection/>
    </xf>
    <xf numFmtId="189" fontId="307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307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6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22" fillId="65" borderId="159" xfId="37" applyNumberFormat="1" applyFont="1" applyFill="1" applyBorder="1" applyAlignment="1" applyProtection="1">
      <alignment horizontal="center"/>
      <protection/>
    </xf>
    <xf numFmtId="190" fontId="323" fillId="65" borderId="160" xfId="37" applyNumberFormat="1" applyFont="1" applyFill="1" applyBorder="1" applyAlignment="1" applyProtection="1">
      <alignment horizontal="center"/>
      <protection/>
    </xf>
    <xf numFmtId="190" fontId="324" fillId="66" borderId="159" xfId="37" applyNumberFormat="1" applyFont="1" applyFill="1" applyBorder="1" applyAlignment="1" applyProtection="1">
      <alignment horizontal="center"/>
      <protection/>
    </xf>
    <xf numFmtId="190" fontId="325" fillId="66" borderId="160" xfId="37" applyNumberFormat="1" applyFont="1" applyFill="1" applyBorder="1" applyAlignment="1" applyProtection="1">
      <alignment horizontal="center"/>
      <protection/>
    </xf>
    <xf numFmtId="190" fontId="326" fillId="67" borderId="161" xfId="37" applyNumberFormat="1" applyFont="1" applyFill="1" applyBorder="1" applyAlignment="1" applyProtection="1">
      <alignment horizontal="center"/>
      <protection/>
    </xf>
    <xf numFmtId="190" fontId="32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22" fillId="65" borderId="165" xfId="37" applyNumberFormat="1" applyFont="1" applyFill="1" applyBorder="1" applyAlignment="1" applyProtection="1">
      <alignment horizontal="center"/>
      <protection/>
    </xf>
    <xf numFmtId="190" fontId="323" fillId="65" borderId="166" xfId="37" applyNumberFormat="1" applyFont="1" applyFill="1" applyBorder="1" applyAlignment="1" applyProtection="1">
      <alignment horizontal="center"/>
      <protection/>
    </xf>
    <xf numFmtId="190" fontId="324" fillId="66" borderId="165" xfId="37" applyNumberFormat="1" applyFont="1" applyFill="1" applyBorder="1" applyAlignment="1" applyProtection="1">
      <alignment horizontal="center"/>
      <protection/>
    </xf>
    <xf numFmtId="190" fontId="325" fillId="66" borderId="166" xfId="37" applyNumberFormat="1" applyFont="1" applyFill="1" applyBorder="1" applyAlignment="1" applyProtection="1">
      <alignment horizontal="center"/>
      <protection/>
    </xf>
    <xf numFmtId="190" fontId="326" fillId="67" borderId="167" xfId="37" applyNumberFormat="1" applyFont="1" applyFill="1" applyBorder="1" applyAlignment="1" applyProtection="1">
      <alignment horizontal="center"/>
      <protection/>
    </xf>
    <xf numFmtId="190" fontId="32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40" fillId="0" borderId="0" xfId="37" applyProtection="1">
      <alignment/>
      <protection/>
    </xf>
    <xf numFmtId="0" fontId="240" fillId="0" borderId="0" xfId="37" applyNumberFormat="1" applyProtection="1">
      <alignment/>
      <protection/>
    </xf>
    <xf numFmtId="186" fontId="26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7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2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303" fillId="48" borderId="12" xfId="34" applyNumberFormat="1" applyFont="1" applyFill="1" applyBorder="1" applyAlignment="1" applyProtection="1">
      <alignment horizontal="center" vertical="center"/>
      <protection/>
    </xf>
    <xf numFmtId="3" fontId="303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82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2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72" fillId="48" borderId="17" xfId="34" applyNumberFormat="1" applyFont="1" applyFill="1" applyBorder="1" applyAlignment="1" applyProtection="1">
      <alignment horizontal="right" vertical="center"/>
      <protection locked="0"/>
    </xf>
    <xf numFmtId="3" fontId="272" fillId="48" borderId="12" xfId="34" applyNumberFormat="1" applyFont="1" applyFill="1" applyBorder="1" applyAlignment="1" applyProtection="1">
      <alignment horizontal="right" vertical="center"/>
      <protection locked="0"/>
    </xf>
    <xf numFmtId="3" fontId="27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72" fillId="26" borderId="17" xfId="34" applyNumberFormat="1" applyFont="1" applyFill="1" applyBorder="1" applyAlignment="1" applyProtection="1">
      <alignment horizontal="right" vertical="center"/>
      <protection locked="0"/>
    </xf>
    <xf numFmtId="3" fontId="272" fillId="26" borderId="12" xfId="34" applyNumberFormat="1" applyFont="1" applyFill="1" applyBorder="1" applyAlignment="1" applyProtection="1">
      <alignment horizontal="right" vertical="center"/>
      <protection locked="0"/>
    </xf>
    <xf numFmtId="3" fontId="272" fillId="26" borderId="18" xfId="34" applyNumberFormat="1" applyFont="1" applyFill="1" applyBorder="1" applyAlignment="1" applyProtection="1">
      <alignment horizontal="right" vertical="center"/>
      <protection locked="0"/>
    </xf>
    <xf numFmtId="200" fontId="27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7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302" fillId="39" borderId="91" xfId="34" applyFont="1" applyFill="1" applyBorder="1" applyAlignment="1">
      <alignment horizontal="center" vertical="center" wrapText="1"/>
      <protection/>
    </xf>
    <xf numFmtId="182" fontId="32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69" fillId="45" borderId="17" xfId="34" applyNumberFormat="1" applyFont="1" applyFill="1" applyBorder="1" applyAlignment="1" applyProtection="1">
      <alignment horizontal="center" vertical="center"/>
      <protection/>
    </xf>
    <xf numFmtId="188" fontId="269" fillId="45" borderId="12" xfId="34" applyNumberFormat="1" applyFont="1" applyFill="1" applyBorder="1" applyAlignment="1" applyProtection="1">
      <alignment horizontal="center" vertical="center"/>
      <protection/>
    </xf>
    <xf numFmtId="188" fontId="269" fillId="45" borderId="18" xfId="34" applyNumberFormat="1" applyFont="1" applyFill="1" applyBorder="1" applyAlignment="1" applyProtection="1">
      <alignment horizontal="center" vertical="center"/>
      <protection/>
    </xf>
    <xf numFmtId="0" fontId="274" fillId="47" borderId="49" xfId="42" applyFont="1" applyFill="1" applyBorder="1" applyAlignment="1" applyProtection="1">
      <alignment horizontal="right" vertical="center"/>
      <protection/>
    </xf>
    <xf numFmtId="188" fontId="269" fillId="45" borderId="75" xfId="34" applyNumberFormat="1" applyFont="1" applyFill="1" applyBorder="1" applyAlignment="1" applyProtection="1">
      <alignment horizontal="center" vertical="center"/>
      <protection/>
    </xf>
    <xf numFmtId="188" fontId="269" fillId="45" borderId="72" xfId="34" applyNumberFormat="1" applyFont="1" applyFill="1" applyBorder="1" applyAlignment="1" applyProtection="1">
      <alignment horizontal="center" vertical="center"/>
      <protection/>
    </xf>
    <xf numFmtId="188" fontId="269" fillId="45" borderId="70" xfId="34" applyNumberFormat="1" applyFont="1" applyFill="1" applyBorder="1" applyAlignment="1" applyProtection="1">
      <alignment horizontal="center" vertical="center"/>
      <protection/>
    </xf>
    <xf numFmtId="188" fontId="269" fillId="45" borderId="67" xfId="34" applyNumberFormat="1" applyFont="1" applyFill="1" applyBorder="1" applyAlignment="1" applyProtection="1">
      <alignment horizontal="center" vertical="center"/>
      <protection/>
    </xf>
    <xf numFmtId="188" fontId="269" fillId="53" borderId="87" xfId="34" applyNumberFormat="1" applyFont="1" applyFill="1" applyBorder="1" applyAlignment="1" applyProtection="1">
      <alignment horizontal="center" vertical="center"/>
      <protection/>
    </xf>
    <xf numFmtId="188" fontId="269" fillId="53" borderId="84" xfId="34" applyNumberFormat="1" applyFont="1" applyFill="1" applyBorder="1" applyAlignment="1" applyProtection="1">
      <alignment horizontal="center" vertical="center"/>
      <protection/>
    </xf>
    <xf numFmtId="188" fontId="269" fillId="48" borderId="17" xfId="34" applyNumberFormat="1" applyFont="1" applyFill="1" applyBorder="1" applyAlignment="1" applyProtection="1">
      <alignment horizontal="center" vertical="center"/>
      <protection/>
    </xf>
    <xf numFmtId="188" fontId="269" fillId="48" borderId="12" xfId="34" applyNumberFormat="1" applyFont="1" applyFill="1" applyBorder="1" applyAlignment="1" applyProtection="1">
      <alignment horizontal="center" vertical="center"/>
      <protection/>
    </xf>
    <xf numFmtId="188" fontId="269" fillId="48" borderId="18" xfId="34" applyNumberFormat="1" applyFont="1" applyFill="1" applyBorder="1" applyAlignment="1" applyProtection="1">
      <alignment horizontal="center" vertical="center"/>
      <protection/>
    </xf>
    <xf numFmtId="188" fontId="269" fillId="4" borderId="18" xfId="34" applyNumberFormat="1" applyFont="1" applyFill="1" applyBorder="1" applyAlignment="1" applyProtection="1">
      <alignment horizontal="center" vertical="center"/>
      <protection/>
    </xf>
    <xf numFmtId="188" fontId="269" fillId="5" borderId="18" xfId="34" applyNumberFormat="1" applyFont="1" applyFill="1" applyBorder="1" applyAlignment="1" applyProtection="1">
      <alignment horizontal="center" vertical="center"/>
      <protection/>
    </xf>
    <xf numFmtId="188" fontId="269" fillId="45" borderId="38" xfId="34" applyNumberFormat="1" applyFont="1" applyFill="1" applyBorder="1" applyAlignment="1" applyProtection="1">
      <alignment horizontal="center" vertical="center"/>
      <protection/>
    </xf>
    <xf numFmtId="188" fontId="269" fillId="45" borderId="36" xfId="34" applyNumberFormat="1" applyFont="1" applyFill="1" applyBorder="1" applyAlignment="1" applyProtection="1">
      <alignment horizontal="center" vertical="center"/>
      <protection/>
    </xf>
    <xf numFmtId="188" fontId="269" fillId="26" borderId="17" xfId="34" applyNumberFormat="1" applyFont="1" applyFill="1" applyBorder="1" applyAlignment="1" applyProtection="1">
      <alignment horizontal="center" vertical="center"/>
      <protection/>
    </xf>
    <xf numFmtId="188" fontId="269" fillId="26" borderId="12" xfId="34" applyNumberFormat="1" applyFont="1" applyFill="1" applyBorder="1" applyAlignment="1" applyProtection="1">
      <alignment horizontal="center" vertical="center"/>
      <protection/>
    </xf>
    <xf numFmtId="188" fontId="269" fillId="26" borderId="18" xfId="34" applyNumberFormat="1" applyFont="1" applyFill="1" applyBorder="1" applyAlignment="1" applyProtection="1">
      <alignment horizontal="center" vertical="center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3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31" fillId="70" borderId="0" xfId="36" applyFont="1" applyFill="1" applyBorder="1">
      <alignment/>
      <protection/>
    </xf>
    <xf numFmtId="0" fontId="331" fillId="70" borderId="0" xfId="36" applyFont="1" applyFill="1" applyBorder="1" applyAlignment="1">
      <alignment/>
      <protection/>
    </xf>
    <xf numFmtId="0" fontId="33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3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3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3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3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3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3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73" fillId="71" borderId="66" xfId="34" applyNumberFormat="1" applyFont="1" applyFill="1" applyBorder="1" applyAlignment="1" quotePrefix="1">
      <alignment horizontal="center"/>
      <protection/>
    </xf>
    <xf numFmtId="0" fontId="333" fillId="71" borderId="66" xfId="34" applyFont="1" applyFill="1" applyBorder="1">
      <alignment/>
      <protection/>
    </xf>
    <xf numFmtId="49" fontId="33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3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35" fillId="71" borderId="97" xfId="34" applyNumberFormat="1" applyFont="1" applyFill="1" applyBorder="1" applyAlignment="1">
      <alignment horizontal="center"/>
      <protection/>
    </xf>
    <xf numFmtId="182" fontId="336" fillId="71" borderId="61" xfId="34" applyNumberFormat="1" applyFont="1" applyFill="1" applyBorder="1" applyAlignment="1">
      <alignment horizontal="left"/>
      <protection/>
    </xf>
    <xf numFmtId="182" fontId="337" fillId="71" borderId="61" xfId="34" applyNumberFormat="1" applyFont="1" applyFill="1" applyBorder="1" applyAlignment="1">
      <alignment horizontal="left"/>
      <protection/>
    </xf>
    <xf numFmtId="0" fontId="333" fillId="71" borderId="142" xfId="34" applyFont="1" applyFill="1" applyBorder="1">
      <alignment/>
      <protection/>
    </xf>
    <xf numFmtId="49" fontId="338" fillId="71" borderId="64" xfId="34" applyNumberFormat="1" applyFont="1" applyFill="1" applyBorder="1" applyAlignment="1" quotePrefix="1">
      <alignment horizontal="center"/>
      <protection/>
    </xf>
    <xf numFmtId="0" fontId="333" fillId="71" borderId="111" xfId="34" applyFont="1" applyFill="1" applyBorder="1">
      <alignment/>
      <protection/>
    </xf>
    <xf numFmtId="0" fontId="333" fillId="71" borderId="64" xfId="34" applyFont="1" applyFill="1" applyBorder="1">
      <alignment/>
      <protection/>
    </xf>
    <xf numFmtId="0" fontId="339" fillId="71" borderId="64" xfId="34" applyFont="1" applyFill="1" applyBorder="1">
      <alignment/>
      <protection/>
    </xf>
    <xf numFmtId="0" fontId="333" fillId="71" borderId="64" xfId="34" applyFont="1" applyFill="1" applyBorder="1" applyAlignment="1">
      <alignment horizontal="left"/>
      <protection/>
    </xf>
    <xf numFmtId="0" fontId="331" fillId="0" borderId="0" xfId="36" applyFont="1" applyFill="1" applyBorder="1" quotePrefix="1">
      <alignment/>
      <protection/>
    </xf>
    <xf numFmtId="182" fontId="331" fillId="0" borderId="0" xfId="36" applyNumberFormat="1" applyFont="1" applyFill="1" applyBorder="1">
      <alignment/>
      <protection/>
    </xf>
    <xf numFmtId="0" fontId="33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40" fillId="71" borderId="66" xfId="34" applyFont="1" applyFill="1" applyBorder="1">
      <alignment/>
      <protection/>
    </xf>
    <xf numFmtId="182" fontId="34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3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3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3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4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42" fillId="71" borderId="176" xfId="34" applyFont="1" applyFill="1" applyBorder="1" applyAlignment="1">
      <alignment horizontal="left"/>
      <protection/>
    </xf>
    <xf numFmtId="0" fontId="338" fillId="0" borderId="0" xfId="34" applyNumberFormat="1" applyFont="1" applyFill="1" applyBorder="1" applyAlignment="1" quotePrefix="1">
      <alignment horizontal="center"/>
      <protection/>
    </xf>
    <xf numFmtId="0" fontId="342" fillId="0" borderId="0" xfId="34" applyFont="1" applyFill="1" applyBorder="1" applyAlignment="1">
      <alignment horizontal="left"/>
      <protection/>
    </xf>
    <xf numFmtId="0" fontId="331" fillId="70" borderId="12" xfId="36" applyFont="1" applyFill="1" applyBorder="1">
      <alignment/>
      <protection/>
    </xf>
    <xf numFmtId="0" fontId="331" fillId="70" borderId="12" xfId="36" applyFont="1" applyFill="1" applyBorder="1" applyAlignment="1">
      <alignment/>
      <protection/>
    </xf>
    <xf numFmtId="0" fontId="331" fillId="73" borderId="12" xfId="36" applyFont="1" applyFill="1" applyBorder="1">
      <alignment/>
      <protection/>
    </xf>
    <xf numFmtId="0" fontId="331" fillId="0" borderId="12" xfId="36" applyFont="1" applyFill="1" applyBorder="1">
      <alignment/>
      <protection/>
    </xf>
    <xf numFmtId="14" fontId="331" fillId="71" borderId="12" xfId="36" applyNumberFormat="1" applyFont="1" applyFill="1" applyBorder="1" applyAlignment="1">
      <alignment horizontal="left"/>
      <protection/>
    </xf>
    <xf numFmtId="49" fontId="263" fillId="26" borderId="12" xfId="34" applyNumberFormat="1" applyFont="1" applyFill="1" applyBorder="1" applyAlignment="1" applyProtection="1">
      <alignment horizontal="center" vertical="center"/>
      <protection locked="0"/>
    </xf>
    <xf numFmtId="49" fontId="275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35" fillId="71" borderId="97" xfId="34" applyNumberFormat="1" applyFont="1" applyFill="1" applyBorder="1" applyAlignment="1">
      <alignment horizontal="center"/>
      <protection/>
    </xf>
    <xf numFmtId="49" fontId="343" fillId="71" borderId="66" xfId="34" applyNumberFormat="1" applyFont="1" applyFill="1" applyBorder="1" applyAlignment="1" quotePrefix="1">
      <alignment horizontal="center"/>
      <protection/>
    </xf>
    <xf numFmtId="49" fontId="338" fillId="71" borderId="63" xfId="34" applyNumberFormat="1" applyFont="1" applyFill="1" applyBorder="1" applyAlignment="1" quotePrefix="1">
      <alignment horizontal="center"/>
      <protection/>
    </xf>
    <xf numFmtId="49" fontId="332" fillId="71" borderId="63" xfId="34" applyNumberFormat="1" applyFont="1" applyFill="1" applyBorder="1" applyAlignment="1" quotePrefix="1">
      <alignment horizontal="center"/>
      <protection/>
    </xf>
    <xf numFmtId="49" fontId="338" fillId="71" borderId="176" xfId="34" applyNumberFormat="1" applyFont="1" applyFill="1" applyBorder="1" applyAlignment="1" quotePrefix="1">
      <alignment horizontal="center"/>
      <protection/>
    </xf>
    <xf numFmtId="49" fontId="332" fillId="71" borderId="129" xfId="34" applyNumberFormat="1" applyFont="1" applyFill="1" applyBorder="1" applyAlignment="1" quotePrefix="1">
      <alignment horizontal="center"/>
      <protection/>
    </xf>
    <xf numFmtId="49" fontId="338" fillId="71" borderId="66" xfId="34" applyNumberFormat="1" applyFont="1" applyFill="1" applyBorder="1" applyAlignment="1" quotePrefix="1">
      <alignment horizontal="center"/>
      <protection/>
    </xf>
    <xf numFmtId="49" fontId="273" fillId="71" borderId="64" xfId="34" applyNumberFormat="1" applyFont="1" applyFill="1" applyBorder="1" applyAlignment="1" quotePrefix="1">
      <alignment horizontal="center"/>
      <protection/>
    </xf>
    <xf numFmtId="49" fontId="327" fillId="39" borderId="13" xfId="34" applyNumberFormat="1" applyFont="1" applyFill="1" applyBorder="1" applyAlignment="1" applyProtection="1">
      <alignment horizontal="center" vertical="center" wrapText="1"/>
      <protection/>
    </xf>
    <xf numFmtId="0" fontId="265" fillId="26" borderId="23" xfId="0" applyFont="1" applyFill="1" applyBorder="1" applyAlignment="1" applyProtection="1">
      <alignment horizontal="center" vertical="center" wrapText="1"/>
      <protection/>
    </xf>
    <xf numFmtId="0" fontId="265" fillId="26" borderId="24" xfId="0" applyFont="1" applyFill="1" applyBorder="1" applyAlignment="1" applyProtection="1">
      <alignment horizontal="center" vertical="center" wrapText="1"/>
      <protection/>
    </xf>
    <xf numFmtId="0" fontId="265" fillId="26" borderId="22" xfId="0" applyFont="1" applyFill="1" applyBorder="1" applyAlignment="1" applyProtection="1">
      <alignment horizontal="center" vertical="center" wrapText="1"/>
      <protection/>
    </xf>
    <xf numFmtId="0" fontId="344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76" borderId="0" xfId="0" applyFont="1" applyFill="1" applyBorder="1" applyAlignment="1" applyProtection="1">
      <alignment horizontal="left" vertical="top" wrapText="1"/>
      <protection/>
    </xf>
    <xf numFmtId="0" fontId="345" fillId="76" borderId="0" xfId="0" applyFont="1" applyFill="1" applyBorder="1" applyAlignment="1" applyProtection="1">
      <alignment horizontal="center" vertical="top"/>
      <protection/>
    </xf>
    <xf numFmtId="0" fontId="18" fillId="76" borderId="0" xfId="0" applyFont="1" applyFill="1" applyBorder="1" applyAlignment="1" applyProtection="1">
      <alignment vertical="top"/>
      <protection/>
    </xf>
    <xf numFmtId="49" fontId="345" fillId="76" borderId="0" xfId="0" applyNumberFormat="1" applyFont="1" applyFill="1" applyBorder="1" applyAlignment="1" applyProtection="1">
      <alignment horizontal="center" vertical="top"/>
      <protection/>
    </xf>
    <xf numFmtId="0" fontId="18" fillId="0" borderId="56" xfId="0" applyFont="1" applyFill="1" applyBorder="1" applyAlignment="1" applyProtection="1">
      <alignment vertical="top"/>
      <protection/>
    </xf>
    <xf numFmtId="0" fontId="120" fillId="75" borderId="104" xfId="0" applyFont="1" applyFill="1" applyBorder="1" applyAlignment="1" applyProtection="1">
      <alignment horizontal="center" vertical="center" wrapText="1"/>
      <protection/>
    </xf>
    <xf numFmtId="0" fontId="120" fillId="75" borderId="134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horizontal="center" vertical="center" wrapText="1"/>
      <protection/>
    </xf>
    <xf numFmtId="0" fontId="30" fillId="75" borderId="127" xfId="0" applyNumberFormat="1" applyFont="1" applyFill="1" applyBorder="1" applyAlignment="1" applyProtection="1">
      <alignment horizontal="center" vertical="center"/>
      <protection/>
    </xf>
    <xf numFmtId="0" fontId="30" fillId="77" borderId="128" xfId="0" applyFont="1" applyFill="1" applyBorder="1" applyAlignment="1" applyProtection="1">
      <alignment horizontal="center" vertical="center"/>
      <protection/>
    </xf>
    <xf numFmtId="0" fontId="30" fillId="77" borderId="177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vertical="center" wrapText="1"/>
      <protection/>
    </xf>
    <xf numFmtId="0" fontId="346" fillId="75" borderId="127" xfId="0" applyNumberFormat="1" applyFont="1" applyFill="1" applyBorder="1" applyAlignment="1" applyProtection="1">
      <alignment horizontal="center" vertical="center"/>
      <protection/>
    </xf>
    <xf numFmtId="0" fontId="346" fillId="77" borderId="128" xfId="0" applyFont="1" applyFill="1" applyBorder="1" applyAlignment="1" applyProtection="1">
      <alignment horizontal="center" vertical="center"/>
      <protection/>
    </xf>
    <xf numFmtId="0" fontId="346" fillId="77" borderId="177" xfId="0" applyFont="1" applyFill="1" applyBorder="1" applyAlignment="1" applyProtection="1">
      <alignment horizontal="center" vertical="center"/>
      <protection/>
    </xf>
    <xf numFmtId="49" fontId="120" fillId="75" borderId="133" xfId="0" applyNumberFormat="1" applyFont="1" applyFill="1" applyBorder="1" applyAlignment="1" applyProtection="1">
      <alignment horizontal="center" vertical="center"/>
      <protection/>
    </xf>
    <xf numFmtId="49" fontId="120" fillId="75" borderId="178" xfId="0" applyNumberFormat="1" applyFont="1" applyFill="1" applyBorder="1" applyAlignment="1" applyProtection="1">
      <alignment horizontal="center" vertical="center"/>
      <protection/>
    </xf>
    <xf numFmtId="49" fontId="120" fillId="77" borderId="178" xfId="0" applyNumberFormat="1" applyFont="1" applyFill="1" applyBorder="1" applyAlignment="1" applyProtection="1">
      <alignment horizontal="center" vertical="center"/>
      <protection/>
    </xf>
    <xf numFmtId="0" fontId="18" fillId="0" borderId="179" xfId="0" applyFont="1" applyFill="1" applyBorder="1" applyAlignment="1" applyProtection="1">
      <alignment horizontal="center"/>
      <protection/>
    </xf>
    <xf numFmtId="0" fontId="121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top"/>
      <protection/>
    </xf>
    <xf numFmtId="3" fontId="347" fillId="76" borderId="18" xfId="0" applyNumberFormat="1" applyFont="1" applyFill="1" applyBorder="1" applyAlignment="1" applyProtection="1">
      <alignment vertical="top"/>
      <protection/>
    </xf>
    <xf numFmtId="202" fontId="348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10" xfId="0" applyNumberFormat="1" applyFont="1" applyFill="1" applyBorder="1" applyAlignment="1" applyProtection="1" quotePrefix="1">
      <alignment horizontal="center" vertical="top"/>
      <protection/>
    </xf>
    <xf numFmtId="3" fontId="347" fillId="0" borderId="10" xfId="0" applyNumberFormat="1" applyFont="1" applyFill="1" applyBorder="1" applyAlignment="1" applyProtection="1">
      <alignment vertical="center"/>
      <protection/>
    </xf>
    <xf numFmtId="3" fontId="347" fillId="0" borderId="83" xfId="0" applyNumberFormat="1" applyFont="1" applyFill="1" applyBorder="1" applyAlignment="1" applyProtection="1">
      <alignment vertical="center"/>
      <protection/>
    </xf>
    <xf numFmtId="202" fontId="347" fillId="0" borderId="141" xfId="0" applyNumberFormat="1" applyFont="1" applyFill="1" applyBorder="1" applyAlignment="1" applyProtection="1" quotePrefix="1">
      <alignment horizontal="left" vertical="top" wrapText="1"/>
      <protection/>
    </xf>
    <xf numFmtId="181" fontId="30" fillId="0" borderId="10" xfId="42" applyNumberFormat="1" applyFont="1" applyFill="1" applyBorder="1" applyAlignment="1" quotePrefix="1">
      <alignment horizontal="center"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347" fillId="0" borderId="65" xfId="0" applyNumberFormat="1" applyFont="1" applyFill="1" applyBorder="1" applyAlignment="1" applyProtection="1">
      <alignment vertical="top" wrapText="1"/>
      <protection/>
    </xf>
    <xf numFmtId="3" fontId="347" fillId="0" borderId="10" xfId="0" applyNumberFormat="1" applyFont="1" applyFill="1" applyBorder="1" applyAlignment="1" applyProtection="1">
      <alignment vertical="center"/>
      <protection locked="0"/>
    </xf>
    <xf numFmtId="0" fontId="18" fillId="0" borderId="65" xfId="0" applyNumberFormat="1" applyFont="1" applyFill="1" applyBorder="1" applyAlignment="1" applyProtection="1">
      <alignment vertical="top" wrapText="1"/>
      <protection/>
    </xf>
    <xf numFmtId="0" fontId="347" fillId="0" borderId="110" xfId="0" applyNumberFormat="1" applyFont="1" applyFill="1" applyBorder="1" applyAlignment="1" applyProtection="1">
      <alignment vertical="top" wrapText="1"/>
      <protection/>
    </xf>
    <xf numFmtId="0" fontId="23" fillId="0" borderId="65" xfId="0" applyNumberFormat="1" applyFont="1" applyFill="1" applyBorder="1" applyAlignment="1" applyProtection="1">
      <alignment vertical="top" wrapText="1"/>
      <protection/>
    </xf>
    <xf numFmtId="0" fontId="23" fillId="0" borderId="23" xfId="0" applyNumberFormat="1" applyFont="1" applyFill="1" applyBorder="1" applyAlignment="1" applyProtection="1">
      <alignment vertical="top" wrapText="1"/>
      <protection/>
    </xf>
    <xf numFmtId="3" fontId="347" fillId="0" borderId="24" xfId="0" applyNumberFormat="1" applyFont="1" applyFill="1" applyBorder="1" applyAlignment="1" applyProtection="1">
      <alignment vertical="center"/>
      <protection/>
    </xf>
    <xf numFmtId="3" fontId="347" fillId="0" borderId="24" xfId="0" applyNumberFormat="1" applyFont="1" applyFill="1" applyBorder="1" applyAlignment="1" applyProtection="1">
      <alignment vertical="center"/>
      <protection locked="0"/>
    </xf>
    <xf numFmtId="0" fontId="121" fillId="76" borderId="17" xfId="0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center"/>
      <protection/>
    </xf>
    <xf numFmtId="3" fontId="347" fillId="76" borderId="18" xfId="0" applyNumberFormat="1" applyFont="1" applyFill="1" applyBorder="1" applyAlignment="1" applyProtection="1">
      <alignment vertical="center"/>
      <protection/>
    </xf>
    <xf numFmtId="49" fontId="348" fillId="0" borderId="10" xfId="0" applyNumberFormat="1" applyFont="1" applyFill="1" applyBorder="1" applyAlignment="1" applyProtection="1">
      <alignment horizontal="center" vertical="top"/>
      <protection/>
    </xf>
    <xf numFmtId="202" fontId="23" fillId="78" borderId="65" xfId="0" applyNumberFormat="1" applyFont="1" applyFill="1" applyBorder="1" applyAlignment="1" applyProtection="1">
      <alignment vertical="top" wrapText="1"/>
      <protection/>
    </xf>
    <xf numFmtId="3" fontId="347" fillId="78" borderId="10" xfId="0" applyNumberFormat="1" applyFont="1" applyFill="1" applyBorder="1" applyAlignment="1" applyProtection="1">
      <alignment vertical="center"/>
      <protection/>
    </xf>
    <xf numFmtId="202" fontId="23" fillId="0" borderId="65" xfId="0" applyNumberFormat="1" applyFont="1" applyFill="1" applyBorder="1" applyAlignment="1" applyProtection="1">
      <alignment vertical="top" wrapText="1"/>
      <protection/>
    </xf>
    <xf numFmtId="181" fontId="349" fillId="0" borderId="10" xfId="42" applyNumberFormat="1" applyFont="1" applyFill="1" applyBorder="1" applyAlignment="1" quotePrefix="1">
      <alignment horizontal="center" vertical="center"/>
      <protection/>
    </xf>
    <xf numFmtId="202" fontId="124" fillId="0" borderId="65" xfId="0" applyNumberFormat="1" applyFont="1" applyFill="1" applyBorder="1" applyAlignment="1" applyProtection="1">
      <alignment vertical="top" wrapText="1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202" fontId="23" fillId="0" borderId="65" xfId="0" applyNumberFormat="1" applyFont="1" applyFill="1" applyBorder="1" applyAlignment="1" applyProtection="1" quotePrefix="1">
      <alignment vertical="top" wrapText="1"/>
      <protection/>
    </xf>
    <xf numFmtId="202" fontId="23" fillId="0" borderId="23" xfId="0" applyNumberFormat="1" applyFont="1" applyFill="1" applyBorder="1" applyAlignment="1" applyProtection="1">
      <alignment vertical="top" wrapText="1"/>
      <protection/>
    </xf>
    <xf numFmtId="3" fontId="18" fillId="0" borderId="24" xfId="0" applyNumberFormat="1" applyFont="1" applyFill="1" applyBorder="1" applyAlignment="1" applyProtection="1">
      <alignment vertical="center"/>
      <protection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344" fillId="0" borderId="0" xfId="0" applyFont="1" applyFill="1" applyBorder="1" applyAlignment="1" applyProtection="1">
      <alignment/>
      <protection/>
    </xf>
    <xf numFmtId="0" fontId="350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78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78" borderId="12" xfId="0" applyNumberFormat="1" applyFont="1" applyFill="1" applyBorder="1" applyAlignment="1" applyProtection="1" quotePrefix="1">
      <alignment horizontal="center" vertical="top"/>
      <protection/>
    </xf>
    <xf numFmtId="3" fontId="347" fillId="78" borderId="12" xfId="0" applyNumberFormat="1" applyFont="1" applyFill="1" applyBorder="1" applyAlignment="1" applyProtection="1">
      <alignment vertical="center"/>
      <protection/>
    </xf>
    <xf numFmtId="0" fontId="351" fillId="0" borderId="65" xfId="0" applyNumberFormat="1" applyFont="1" applyFill="1" applyBorder="1" applyAlignment="1" applyProtection="1">
      <alignment horizontal="right" vertical="top" wrapText="1"/>
      <protection/>
    </xf>
    <xf numFmtId="0" fontId="352" fillId="0" borderId="10" xfId="0" applyNumberFormat="1" applyFont="1" applyFill="1" applyBorder="1" applyAlignment="1" applyProtection="1" quotePrefix="1">
      <alignment horizontal="center" vertical="top"/>
      <protection/>
    </xf>
    <xf numFmtId="3" fontId="351" fillId="0" borderId="10" xfId="0" applyNumberFormat="1" applyFont="1" applyFill="1" applyBorder="1" applyAlignment="1" applyProtection="1">
      <alignment vertical="center"/>
      <protection/>
    </xf>
    <xf numFmtId="0" fontId="353" fillId="0" borderId="0" xfId="0" applyFont="1" applyFill="1" applyBorder="1" applyAlignment="1" applyProtection="1">
      <alignment vertical="top"/>
      <protection/>
    </xf>
    <xf numFmtId="0" fontId="127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54" fillId="76" borderId="12" xfId="0" applyNumberFormat="1" applyFont="1" applyFill="1" applyBorder="1" applyAlignment="1" applyProtection="1">
      <alignment vertical="center"/>
      <protection/>
    </xf>
    <xf numFmtId="3" fontId="354" fillId="76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23" fillId="0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0" borderId="10" xfId="0" applyNumberFormat="1" applyFont="1" applyFill="1" applyBorder="1" applyAlignment="1" applyProtection="1">
      <alignment vertical="center"/>
      <protection/>
    </xf>
    <xf numFmtId="3" fontId="354" fillId="0" borderId="10" xfId="0" applyNumberFormat="1" applyFont="1" applyFill="1" applyBorder="1" applyAlignment="1" applyProtection="1">
      <alignment vertical="center"/>
      <protection locked="0"/>
    </xf>
    <xf numFmtId="202" fontId="347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78" borderId="10" xfId="0" applyNumberFormat="1" applyFont="1" applyFill="1" applyBorder="1" applyAlignment="1" applyProtection="1">
      <alignment vertical="center"/>
      <protection/>
    </xf>
    <xf numFmtId="3" fontId="354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>
      <alignment horizontal="left" vertical="top" wrapText="1" indent="1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47" fillId="78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vertical="top" wrapText="1"/>
      <protection/>
    </xf>
    <xf numFmtId="0" fontId="23" fillId="0" borderId="65" xfId="0" applyNumberFormat="1" applyFont="1" applyFill="1" applyBorder="1" applyAlignment="1" applyProtection="1">
      <alignment horizontal="left" vertical="top" wrapText="1"/>
      <protection/>
    </xf>
    <xf numFmtId="0" fontId="23" fillId="78" borderId="65" xfId="0" applyNumberFormat="1" applyFont="1" applyFill="1" applyBorder="1" applyAlignment="1" applyProtection="1">
      <alignment horizontal="left" vertical="top" wrapText="1"/>
      <protection/>
    </xf>
    <xf numFmtId="0" fontId="23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81" fontId="30" fillId="0" borderId="181" xfId="42" applyNumberFormat="1" applyFont="1" applyFill="1" applyBorder="1" applyAlignment="1" quotePrefix="1">
      <alignment horizontal="center"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 locked="0"/>
    </xf>
    <xf numFmtId="3" fontId="347" fillId="0" borderId="182" xfId="0" applyNumberFormat="1" applyFont="1" applyFill="1" applyBorder="1" applyAlignment="1" applyProtection="1">
      <alignment vertical="center"/>
      <protection/>
    </xf>
    <xf numFmtId="0" fontId="355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302" fillId="39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347" fillId="76" borderId="12" xfId="0" applyNumberFormat="1" applyFont="1" applyFill="1" applyBorder="1" applyAlignment="1" applyProtection="1">
      <alignment vertical="top"/>
      <protection locked="0"/>
    </xf>
    <xf numFmtId="3" fontId="347" fillId="76" borderId="12" xfId="0" applyNumberFormat="1" applyFont="1" applyFill="1" applyBorder="1" applyAlignment="1" applyProtection="1">
      <alignment vertical="center"/>
      <protection locked="0"/>
    </xf>
    <xf numFmtId="3" fontId="354" fillId="76" borderId="12" xfId="0" applyNumberFormat="1" applyFont="1" applyFill="1" applyBorder="1" applyAlignment="1" applyProtection="1">
      <alignment vertical="center"/>
      <protection locked="0"/>
    </xf>
    <xf numFmtId="0" fontId="131" fillId="39" borderId="0" xfId="0" applyFont="1" applyFill="1" applyAlignment="1" quotePrefix="1">
      <alignment vertical="center"/>
    </xf>
    <xf numFmtId="181" fontId="356" fillId="78" borderId="10" xfId="0" applyNumberFormat="1" applyFont="1" applyFill="1" applyBorder="1" applyAlignment="1" applyProtection="1">
      <alignment horizontal="center" vertical="top"/>
      <protection/>
    </xf>
    <xf numFmtId="181" fontId="357" fillId="73" borderId="118" xfId="0" applyNumberFormat="1" applyFont="1" applyFill="1" applyBorder="1" applyAlignment="1" applyProtection="1" quotePrefix="1">
      <alignment horizontal="center" vertical="top"/>
      <protection/>
    </xf>
    <xf numFmtId="181" fontId="358" fillId="76" borderId="12" xfId="0" applyNumberFormat="1" applyFont="1" applyFill="1" applyBorder="1" applyAlignment="1" applyProtection="1" quotePrefix="1">
      <alignment horizontal="center" vertical="top"/>
      <protection/>
    </xf>
    <xf numFmtId="181" fontId="358" fillId="76" borderId="12" xfId="0" applyNumberFormat="1" applyFont="1" applyFill="1" applyBorder="1" applyAlignment="1" applyProtection="1">
      <alignment horizontal="center" vertical="top"/>
      <protection/>
    </xf>
    <xf numFmtId="0" fontId="243" fillId="79" borderId="0" xfId="36" applyFill="1">
      <alignment/>
      <protection/>
    </xf>
    <xf numFmtId="0" fontId="243" fillId="79" borderId="0" xfId="36" applyFill="1" applyAlignment="1">
      <alignment/>
      <protection/>
    </xf>
    <xf numFmtId="0" fontId="243" fillId="26" borderId="0" xfId="36" applyFill="1">
      <alignment/>
      <protection/>
    </xf>
    <xf numFmtId="0" fontId="243" fillId="26" borderId="0" xfId="36" applyFill="1" applyAlignment="1">
      <alignment/>
      <protection/>
    </xf>
    <xf numFmtId="188" fontId="269" fillId="29" borderId="31" xfId="34" applyNumberFormat="1" applyFont="1" applyFill="1" applyBorder="1" applyAlignment="1" applyProtection="1">
      <alignment horizontal="center" vertical="center"/>
      <protection/>
    </xf>
    <xf numFmtId="188" fontId="269" fillId="4" borderId="97" xfId="34" applyNumberFormat="1" applyFont="1" applyFill="1" applyBorder="1" applyAlignment="1" applyProtection="1">
      <alignment horizontal="center" vertical="center"/>
      <protection/>
    </xf>
    <xf numFmtId="188" fontId="269" fillId="4" borderId="17" xfId="34" applyNumberFormat="1" applyFont="1" applyFill="1" applyBorder="1" applyAlignment="1" applyProtection="1">
      <alignment horizontal="center" vertical="center"/>
      <protection/>
    </xf>
    <xf numFmtId="188" fontId="269" fillId="4" borderId="13" xfId="34" applyNumberFormat="1" applyFont="1" applyFill="1" applyBorder="1" applyAlignment="1" applyProtection="1">
      <alignment horizontal="center" vertical="center"/>
      <protection/>
    </xf>
    <xf numFmtId="188" fontId="269" fillId="5" borderId="97" xfId="34" applyNumberFormat="1" applyFont="1" applyFill="1" applyBorder="1" applyAlignment="1" applyProtection="1">
      <alignment horizontal="center" vertical="center"/>
      <protection/>
    </xf>
    <xf numFmtId="188" fontId="269" fillId="5" borderId="17" xfId="34" applyNumberFormat="1" applyFont="1" applyFill="1" applyBorder="1" applyAlignment="1" applyProtection="1">
      <alignment horizontal="center" vertical="center"/>
      <protection/>
    </xf>
    <xf numFmtId="188" fontId="269" fillId="5" borderId="13" xfId="34" applyNumberFormat="1" applyFont="1" applyFill="1" applyBorder="1" applyAlignment="1" applyProtection="1">
      <alignment horizontal="center" vertical="center"/>
      <protection/>
    </xf>
    <xf numFmtId="188" fontId="269" fillId="45" borderId="124" xfId="34" applyNumberFormat="1" applyFont="1" applyFill="1" applyBorder="1" applyAlignment="1" applyProtection="1">
      <alignment horizontal="center" vertical="center"/>
      <protection/>
    </xf>
    <xf numFmtId="188" fontId="26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83" xfId="34" applyNumberFormat="1" applyFont="1" applyFill="1" applyBorder="1" applyAlignment="1" applyProtection="1">
      <alignment horizontal="right" vertical="center"/>
      <protection locked="0"/>
    </xf>
    <xf numFmtId="3" fontId="5" fillId="39" borderId="184" xfId="34" applyNumberFormat="1" applyFont="1" applyFill="1" applyBorder="1" applyAlignment="1" applyProtection="1">
      <alignment horizontal="right" vertical="center"/>
      <protection locked="0"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69" fillId="45" borderId="23" xfId="34" applyNumberFormat="1" applyFont="1" applyFill="1" applyBorder="1" applyAlignment="1" applyProtection="1">
      <alignment horizontal="center" vertical="center"/>
      <protection/>
    </xf>
    <xf numFmtId="188" fontId="269" fillId="45" borderId="92" xfId="34" applyNumberFormat="1" applyFont="1" applyFill="1" applyBorder="1" applyAlignment="1" applyProtection="1">
      <alignment horizontal="center" vertical="center"/>
      <protection/>
    </xf>
    <xf numFmtId="188" fontId="269" fillId="45" borderId="183" xfId="34" applyNumberFormat="1" applyFont="1" applyFill="1" applyBorder="1" applyAlignment="1" applyProtection="1">
      <alignment horizontal="center" vertical="center"/>
      <protection/>
    </xf>
    <xf numFmtId="188" fontId="269" fillId="53" borderId="186" xfId="34" applyNumberFormat="1" applyFont="1" applyFill="1" applyBorder="1" applyAlignment="1" applyProtection="1">
      <alignment horizontal="center" vertical="center"/>
      <protection/>
    </xf>
    <xf numFmtId="188" fontId="269" fillId="29" borderId="187" xfId="34" applyNumberFormat="1" applyFont="1" applyFill="1" applyBorder="1" applyAlignment="1" applyProtection="1">
      <alignment horizontal="center" vertical="center"/>
      <protection/>
    </xf>
    <xf numFmtId="188" fontId="269" fillId="29" borderId="188" xfId="34" applyNumberFormat="1" applyFont="1" applyFill="1" applyBorder="1" applyAlignment="1" applyProtection="1">
      <alignment horizontal="center" vertical="center"/>
      <protection/>
    </xf>
    <xf numFmtId="188" fontId="269" fillId="53" borderId="189" xfId="34" applyNumberFormat="1" applyFont="1" applyFill="1" applyBorder="1" applyAlignment="1" applyProtection="1">
      <alignment horizontal="center" vertical="center"/>
      <protection/>
    </xf>
    <xf numFmtId="188" fontId="269" fillId="53" borderId="171" xfId="34" applyNumberFormat="1" applyFont="1" applyFill="1" applyBorder="1" applyAlignment="1" applyProtection="1">
      <alignment horizontal="center" vertical="center"/>
      <protection/>
    </xf>
    <xf numFmtId="181" fontId="35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7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60" fillId="45" borderId="125" xfId="47" applyNumberFormat="1" applyFont="1" applyFill="1" applyBorder="1" applyAlignment="1" applyProtection="1">
      <alignment/>
      <protection/>
    </xf>
    <xf numFmtId="38" fontId="360" fillId="45" borderId="47" xfId="47" applyNumberFormat="1" applyFont="1" applyFill="1" applyBorder="1" applyAlignment="1" applyProtection="1">
      <alignment/>
      <protection/>
    </xf>
    <xf numFmtId="38" fontId="360" fillId="45" borderId="147" xfId="47" applyNumberFormat="1" applyFont="1" applyFill="1" applyBorder="1" applyAlignment="1" applyProtection="1">
      <alignment/>
      <protection/>
    </xf>
    <xf numFmtId="197" fontId="361" fillId="45" borderId="66" xfId="37" applyNumberFormat="1" applyFont="1" applyFill="1" applyBorder="1" applyAlignment="1" applyProtection="1">
      <alignment/>
      <protection/>
    </xf>
    <xf numFmtId="197" fontId="362" fillId="45" borderId="66" xfId="37" applyNumberFormat="1" applyFont="1" applyFill="1" applyBorder="1" applyAlignment="1" applyProtection="1">
      <alignment/>
      <protection/>
    </xf>
    <xf numFmtId="197" fontId="362" fillId="45" borderId="145" xfId="37" applyNumberFormat="1" applyFont="1" applyFill="1" applyBorder="1" applyAlignment="1" applyProtection="1">
      <alignment/>
      <protection/>
    </xf>
    <xf numFmtId="38" fontId="360" fillId="45" borderId="125" xfId="47" applyNumberFormat="1" applyFont="1" applyFill="1" applyBorder="1" applyAlignment="1" applyProtection="1">
      <alignment horizontal="center"/>
      <protection/>
    </xf>
    <xf numFmtId="38" fontId="360" fillId="45" borderId="47" xfId="47" applyNumberFormat="1" applyFont="1" applyFill="1" applyBorder="1" applyAlignment="1" applyProtection="1">
      <alignment horizontal="center"/>
      <protection/>
    </xf>
    <xf numFmtId="38" fontId="360" fillId="45" borderId="147" xfId="47" applyNumberFormat="1" applyFont="1" applyFill="1" applyBorder="1" applyAlignment="1" applyProtection="1">
      <alignment horizontal="center"/>
      <protection/>
    </xf>
    <xf numFmtId="188" fontId="269" fillId="26" borderId="13" xfId="34" applyNumberFormat="1" applyFont="1" applyFill="1" applyBorder="1" applyAlignment="1" applyProtection="1">
      <alignment horizontal="center" vertical="center"/>
      <protection/>
    </xf>
    <xf numFmtId="188" fontId="269" fillId="45" borderId="60" xfId="34" applyNumberFormat="1" applyFont="1" applyFill="1" applyBorder="1" applyAlignment="1" applyProtection="1">
      <alignment horizontal="center" vertical="center"/>
      <protection/>
    </xf>
    <xf numFmtId="188" fontId="269" fillId="45" borderId="190" xfId="34" applyNumberFormat="1" applyFont="1" applyFill="1" applyBorder="1" applyAlignment="1" applyProtection="1">
      <alignment horizontal="center" vertical="center"/>
      <protection/>
    </xf>
    <xf numFmtId="188" fontId="269" fillId="53" borderId="111" xfId="34" applyNumberFormat="1" applyFont="1" applyFill="1" applyBorder="1" applyAlignment="1" applyProtection="1">
      <alignment horizontal="center" vertical="center"/>
      <protection/>
    </xf>
    <xf numFmtId="188" fontId="269" fillId="53" borderId="146" xfId="34" applyNumberFormat="1" applyFont="1" applyFill="1" applyBorder="1" applyAlignment="1" applyProtection="1">
      <alignment horizontal="center" vertical="center"/>
      <protection/>
    </xf>
    <xf numFmtId="188" fontId="269" fillId="53" borderId="33" xfId="34" applyNumberFormat="1" applyFont="1" applyFill="1" applyBorder="1" applyAlignment="1" applyProtection="1">
      <alignment horizontal="center" vertical="center"/>
      <protection/>
    </xf>
    <xf numFmtId="188" fontId="269" fillId="53" borderId="29" xfId="34" applyNumberFormat="1" applyFont="1" applyFill="1" applyBorder="1" applyAlignment="1" applyProtection="1">
      <alignment horizontal="center" vertical="center"/>
      <protection/>
    </xf>
    <xf numFmtId="188" fontId="269" fillId="53" borderId="184" xfId="34" applyNumberFormat="1" applyFont="1" applyFill="1" applyBorder="1" applyAlignment="1" applyProtection="1">
      <alignment horizontal="center" vertical="center"/>
      <protection/>
    </xf>
    <xf numFmtId="188" fontId="269" fillId="53" borderId="183" xfId="34" applyNumberFormat="1" applyFont="1" applyFill="1" applyBorder="1" applyAlignment="1" applyProtection="1">
      <alignment horizontal="center" vertical="center"/>
      <protection/>
    </xf>
    <xf numFmtId="188" fontId="269" fillId="45" borderId="191" xfId="34" applyNumberFormat="1" applyFont="1" applyFill="1" applyBorder="1" applyAlignment="1" applyProtection="1">
      <alignment horizontal="center" vertical="center"/>
      <protection/>
    </xf>
    <xf numFmtId="188" fontId="269" fillId="45" borderId="192" xfId="34" applyNumberFormat="1" applyFont="1" applyFill="1" applyBorder="1" applyAlignment="1" applyProtection="1">
      <alignment horizontal="center" vertical="center"/>
      <protection/>
    </xf>
    <xf numFmtId="3" fontId="5" fillId="39" borderId="193" xfId="34" applyNumberFormat="1" applyFont="1" applyFill="1" applyBorder="1" applyAlignment="1" applyProtection="1">
      <alignment horizontal="right" vertical="center"/>
      <protection locked="0"/>
    </xf>
    <xf numFmtId="188" fontId="269" fillId="45" borderId="194" xfId="34" applyNumberFormat="1" applyFont="1" applyFill="1" applyBorder="1" applyAlignment="1" applyProtection="1">
      <alignment horizontal="center" vertical="center"/>
      <protection/>
    </xf>
    <xf numFmtId="188" fontId="269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303" fillId="39" borderId="109" xfId="34" applyFont="1" applyFill="1" applyBorder="1" applyAlignment="1" applyProtection="1" quotePrefix="1">
      <alignment horizontal="center" vertical="center"/>
      <protection/>
    </xf>
    <xf numFmtId="0" fontId="303" fillId="39" borderId="25" xfId="34" applyFont="1" applyFill="1" applyBorder="1" applyAlignment="1" applyProtection="1" quotePrefix="1">
      <alignment horizontal="center" vertical="center"/>
      <protection/>
    </xf>
    <xf numFmtId="0" fontId="303" fillId="39" borderId="13" xfId="34" applyFont="1" applyFill="1" applyBorder="1" applyAlignment="1" applyProtection="1" quotePrefix="1">
      <alignment horizontal="center" vertical="center"/>
      <protection/>
    </xf>
    <xf numFmtId="186" fontId="260" fillId="39" borderId="109" xfId="77" applyNumberFormat="1" applyFill="1" applyBorder="1" applyAlignment="1" applyProtection="1">
      <alignment horizontal="center" vertical="center"/>
      <protection/>
    </xf>
    <xf numFmtId="186" fontId="310" fillId="39" borderId="13" xfId="34" applyNumberFormat="1" applyFont="1" applyFill="1" applyBorder="1" applyAlignment="1" applyProtection="1">
      <alignment horizontal="center" vertical="center"/>
      <protection/>
    </xf>
    <xf numFmtId="3" fontId="260" fillId="39" borderId="109" xfId="77" applyNumberFormat="1" applyFill="1" applyBorder="1" applyAlignment="1" applyProtection="1">
      <alignment horizontal="center"/>
      <protection/>
    </xf>
    <xf numFmtId="0" fontId="310" fillId="39" borderId="25" xfId="46" applyFont="1" applyFill="1" applyBorder="1" applyAlignment="1" applyProtection="1">
      <alignment horizontal="center"/>
      <protection/>
    </xf>
    <xf numFmtId="0" fontId="310" fillId="39" borderId="13" xfId="46" applyFont="1" applyFill="1" applyBorder="1" applyAlignment="1" applyProtection="1">
      <alignment horizontal="center"/>
      <protection/>
    </xf>
    <xf numFmtId="1" fontId="275" fillId="48" borderId="109" xfId="34" applyNumberFormat="1" applyFont="1" applyFill="1" applyBorder="1" applyAlignment="1" applyProtection="1">
      <alignment horizontal="center" vertical="center"/>
      <protection/>
    </xf>
    <xf numFmtId="1" fontId="275" fillId="48" borderId="13" xfId="34" applyNumberFormat="1" applyFont="1" applyFill="1" applyBorder="1" applyAlignment="1" applyProtection="1">
      <alignment horizontal="center" vertical="center"/>
      <protection/>
    </xf>
    <xf numFmtId="0" fontId="363" fillId="26" borderId="0" xfId="37" applyFont="1" applyFill="1" applyBorder="1" applyAlignment="1" applyProtection="1">
      <alignment horizontal="center"/>
      <protection/>
    </xf>
    <xf numFmtId="194" fontId="312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64" fillId="39" borderId="26" xfId="38" applyFont="1" applyFill="1" applyBorder="1" applyAlignment="1" applyProtection="1">
      <alignment horizontal="center"/>
      <protection/>
    </xf>
    <xf numFmtId="0" fontId="364" fillId="39" borderId="0" xfId="38" applyFont="1" applyFill="1" applyBorder="1" applyAlignment="1" applyProtection="1">
      <alignment horizontal="center"/>
      <protection/>
    </xf>
    <xf numFmtId="0" fontId="36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6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81" fillId="64" borderId="122" xfId="47" applyNumberFormat="1" applyFont="1" applyFill="1" applyBorder="1" applyAlignment="1" applyProtection="1">
      <alignment horizontal="center"/>
      <protection/>
    </xf>
    <xf numFmtId="38" fontId="281" fillId="64" borderId="41" xfId="47" applyNumberFormat="1" applyFont="1" applyFill="1" applyBorder="1" applyAlignment="1" applyProtection="1">
      <alignment horizontal="center"/>
      <protection/>
    </xf>
    <xf numFmtId="38" fontId="281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62" fillId="42" borderId="126" xfId="0" applyFont="1" applyFill="1" applyBorder="1" applyAlignment="1" applyProtection="1">
      <alignment horizontal="center" vertical="center" wrapText="1"/>
      <protection/>
    </xf>
    <xf numFmtId="0" fontId="26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25" xfId="34" applyFont="1" applyFill="1" applyBorder="1" applyAlignment="1" applyProtection="1">
      <alignment horizontal="left" vertical="center"/>
      <protection/>
    </xf>
    <xf numFmtId="0" fontId="275" fillId="48" borderId="97" xfId="34" applyFont="1" applyFill="1" applyBorder="1" applyAlignment="1" applyProtection="1">
      <alignment horizontal="left" vertical="center"/>
      <protection/>
    </xf>
    <xf numFmtId="0" fontId="275" fillId="26" borderId="109" xfId="34" applyFont="1" applyFill="1" applyBorder="1" applyAlignment="1" applyProtection="1">
      <alignment horizontal="left" vertical="center"/>
      <protection/>
    </xf>
    <xf numFmtId="0" fontId="275" fillId="26" borderId="97" xfId="34" applyFont="1" applyFill="1" applyBorder="1" applyAlignment="1" applyProtection="1">
      <alignment horizontal="left" vertical="center"/>
      <protection/>
    </xf>
    <xf numFmtId="0" fontId="275" fillId="48" borderId="25" xfId="34" applyFont="1" applyFill="1" applyBorder="1" applyAlignment="1" applyProtection="1">
      <alignment horizontal="left"/>
      <protection/>
    </xf>
    <xf numFmtId="0" fontId="275" fillId="48" borderId="97" xfId="34" applyFont="1" applyFill="1" applyBorder="1" applyAlignment="1" applyProtection="1">
      <alignment horizontal="left"/>
      <protection/>
    </xf>
    <xf numFmtId="0" fontId="275" fillId="48" borderId="25" xfId="34" applyFont="1" applyFill="1" applyBorder="1" applyAlignment="1" applyProtection="1">
      <alignment wrapText="1"/>
      <protection/>
    </xf>
    <xf numFmtId="0" fontId="275" fillId="48" borderId="97" xfId="34" applyFont="1" applyFill="1" applyBorder="1" applyAlignment="1" applyProtection="1">
      <alignment wrapText="1"/>
      <protection/>
    </xf>
    <xf numFmtId="0" fontId="275" fillId="48" borderId="25" xfId="34" applyFont="1" applyFill="1" applyBorder="1" applyAlignment="1" applyProtection="1">
      <alignment vertical="center" wrapText="1"/>
      <protection/>
    </xf>
    <xf numFmtId="0" fontId="275" fillId="48" borderId="97" xfId="34" applyFont="1" applyFill="1" applyBorder="1" applyAlignment="1" applyProtection="1">
      <alignment vertical="center" wrapText="1"/>
      <protection/>
    </xf>
    <xf numFmtId="0" fontId="275" fillId="48" borderId="25" xfId="42" applyFont="1" applyFill="1" applyBorder="1" applyAlignment="1" applyProtection="1">
      <alignment horizontal="left" vertical="center"/>
      <protection/>
    </xf>
    <xf numFmtId="0" fontId="275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72" fillId="48" borderId="109" xfId="34" applyFont="1" applyFill="1" applyBorder="1" applyAlignment="1" applyProtection="1">
      <alignment horizontal="center" vertical="center" wrapText="1"/>
      <protection/>
    </xf>
    <xf numFmtId="0" fontId="272" fillId="48" borderId="25" xfId="34" applyFont="1" applyFill="1" applyBorder="1" applyAlignment="1" applyProtection="1">
      <alignment horizontal="center" vertical="center" wrapText="1"/>
      <protection/>
    </xf>
    <xf numFmtId="0" fontId="272" fillId="48" borderId="13" xfId="34" applyFont="1" applyFill="1" applyBorder="1" applyAlignment="1" applyProtection="1">
      <alignment horizontal="center" vertical="center" wrapText="1"/>
      <protection/>
    </xf>
    <xf numFmtId="0" fontId="303" fillId="26" borderId="109" xfId="34" applyFont="1" applyFill="1" applyBorder="1" applyAlignment="1" applyProtection="1">
      <alignment horizontal="center" vertical="center" wrapText="1"/>
      <protection/>
    </xf>
    <xf numFmtId="0" fontId="303" fillId="26" borderId="25" xfId="34" applyFont="1" applyFill="1" applyBorder="1" applyAlignment="1" applyProtection="1">
      <alignment horizontal="center" vertical="center" wrapText="1"/>
      <protection/>
    </xf>
    <xf numFmtId="0" fontId="303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76" fillId="47" borderId="14" xfId="0" applyFont="1" applyFill="1" applyBorder="1" applyAlignment="1" applyProtection="1">
      <alignment horizontal="center" vertical="center"/>
      <protection/>
    </xf>
    <xf numFmtId="0" fontId="276" fillId="47" borderId="15" xfId="0" applyFont="1" applyFill="1" applyBorder="1" applyAlignment="1" applyProtection="1">
      <alignment horizontal="center" vertical="center"/>
      <protection/>
    </xf>
    <xf numFmtId="0" fontId="276" fillId="47" borderId="16" xfId="0" applyFont="1" applyFill="1" applyBorder="1" applyAlignment="1" applyProtection="1">
      <alignment horizontal="center" vertical="center"/>
      <protection/>
    </xf>
    <xf numFmtId="0" fontId="275" fillId="48" borderId="25" xfId="42" applyFont="1" applyFill="1" applyBorder="1" applyAlignment="1" applyProtection="1">
      <alignment vertical="center" wrapText="1"/>
      <protection/>
    </xf>
    <xf numFmtId="0" fontId="275" fillId="48" borderId="97" xfId="42" applyFont="1" applyFill="1" applyBorder="1" applyAlignment="1" applyProtection="1">
      <alignment vertical="center" wrapText="1"/>
      <protection/>
    </xf>
    <xf numFmtId="0" fontId="275" fillId="48" borderId="25" xfId="42" applyFont="1" applyFill="1" applyBorder="1" applyAlignment="1" applyProtection="1" quotePrefix="1">
      <alignment horizontal="left" vertical="center"/>
      <protection/>
    </xf>
    <xf numFmtId="0" fontId="275" fillId="48" borderId="97" xfId="42" applyFont="1" applyFill="1" applyBorder="1" applyAlignment="1" applyProtection="1" quotePrefix="1">
      <alignment horizontal="left" vertical="center"/>
      <protection/>
    </xf>
    <xf numFmtId="0" fontId="275" fillId="48" borderId="25" xfId="42" applyFont="1" applyFill="1" applyBorder="1" applyAlignment="1" applyProtection="1" quotePrefix="1">
      <alignment horizontal="left" vertical="center" wrapText="1"/>
      <protection/>
    </xf>
    <xf numFmtId="0" fontId="275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29" fillId="42" borderId="14" xfId="34" applyFont="1" applyFill="1" applyBorder="1" applyAlignment="1" applyProtection="1">
      <alignment horizontal="center" vertical="center"/>
      <protection/>
    </xf>
    <xf numFmtId="0" fontId="329" fillId="42" borderId="15" xfId="34" applyFont="1" applyFill="1" applyBorder="1" applyAlignment="1" applyProtection="1">
      <alignment horizontal="center" vertical="center"/>
      <protection/>
    </xf>
    <xf numFmtId="0" fontId="32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2" fillId="48" borderId="109" xfId="34" applyFont="1" applyFill="1" applyBorder="1" applyAlignment="1" applyProtection="1">
      <alignment horizontal="center" vertical="center" wrapText="1"/>
      <protection locked="0"/>
    </xf>
    <xf numFmtId="0" fontId="272" fillId="48" borderId="25" xfId="34" applyFont="1" applyFill="1" applyBorder="1" applyAlignment="1" applyProtection="1">
      <alignment horizontal="center" vertical="center" wrapText="1"/>
      <protection locked="0"/>
    </xf>
    <xf numFmtId="0" fontId="272" fillId="48" borderId="13" xfId="34" applyFont="1" applyFill="1" applyBorder="1" applyAlignment="1" applyProtection="1">
      <alignment horizontal="center" vertical="center" wrapText="1"/>
      <protection locked="0"/>
    </xf>
    <xf numFmtId="0" fontId="303" fillId="26" borderId="109" xfId="34" applyFont="1" applyFill="1" applyBorder="1" applyAlignment="1" applyProtection="1">
      <alignment vertical="center" wrapText="1"/>
      <protection/>
    </xf>
    <xf numFmtId="0" fontId="303" fillId="26" borderId="25" xfId="34" applyFont="1" applyFill="1" applyBorder="1" applyAlignment="1" applyProtection="1">
      <alignment vertical="center" wrapText="1"/>
      <protection/>
    </xf>
    <xf numFmtId="0" fontId="303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90" fillId="5" borderId="25" xfId="42" applyFont="1" applyFill="1" applyBorder="1" applyAlignment="1" quotePrefix="1">
      <alignment horizontal="left" vertical="center" wrapText="1"/>
      <protection/>
    </xf>
    <xf numFmtId="0" fontId="365" fillId="5" borderId="25" xfId="34" applyFont="1" applyFill="1" applyBorder="1" applyAlignment="1">
      <alignment horizontal="left" vertical="center" wrapText="1"/>
      <protection/>
    </xf>
    <xf numFmtId="0" fontId="290" fillId="5" borderId="25" xfId="42" applyFont="1" applyFill="1" applyBorder="1" applyAlignment="1" applyProtection="1" quotePrefix="1">
      <alignment horizontal="left" vertical="center" wrapText="1"/>
      <protection/>
    </xf>
    <xf numFmtId="0" fontId="36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93" fillId="4" borderId="25" xfId="34" applyFont="1" applyFill="1" applyBorder="1" applyAlignment="1">
      <alignment vertical="center" wrapText="1"/>
      <protection/>
    </xf>
    <xf numFmtId="0" fontId="36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93" fillId="4" borderId="25" xfId="42" applyFont="1" applyFill="1" applyBorder="1" applyAlignment="1">
      <alignment horizontal="left" vertical="center" wrapText="1"/>
      <protection/>
    </xf>
    <xf numFmtId="0" fontId="367" fillId="4" borderId="25" xfId="34" applyFont="1" applyFill="1" applyBorder="1" applyAlignment="1">
      <alignment horizontal="left" vertical="center" wrapText="1"/>
      <protection/>
    </xf>
    <xf numFmtId="0" fontId="293" fillId="4" borderId="25" xfId="42" applyFont="1" applyFill="1" applyBorder="1" applyAlignment="1">
      <alignment horizontal="left" vertical="center"/>
      <protection/>
    </xf>
    <xf numFmtId="0" fontId="293" fillId="4" borderId="25" xfId="42" applyFont="1" applyFill="1" applyBorder="1" applyAlignment="1">
      <alignment vertical="center" wrapText="1"/>
      <protection/>
    </xf>
    <xf numFmtId="0" fontId="367" fillId="4" borderId="25" xfId="34" applyFont="1" applyFill="1" applyBorder="1" applyAlignment="1">
      <alignment vertical="center" wrapText="1"/>
      <protection/>
    </xf>
    <xf numFmtId="0" fontId="293" fillId="4" borderId="25" xfId="42" applyFont="1" applyFill="1" applyBorder="1" applyAlignment="1" quotePrefix="1">
      <alignment horizontal="left" vertical="center" wrapText="1"/>
      <protection/>
    </xf>
    <xf numFmtId="0" fontId="366" fillId="4" borderId="25" xfId="34" applyFont="1" applyFill="1" applyBorder="1" applyAlignment="1">
      <alignment horizontal="left" vertical="center" wrapText="1"/>
      <protection/>
    </xf>
    <xf numFmtId="0" fontId="293" fillId="4" borderId="25" xfId="42" applyFont="1" applyFill="1" applyBorder="1" applyAlignment="1" quotePrefix="1">
      <alignment horizontal="left" vertical="center"/>
      <protection/>
    </xf>
    <xf numFmtId="0" fontId="293" fillId="4" borderId="21" xfId="42" applyFont="1" applyFill="1" applyBorder="1" applyAlignment="1">
      <alignment vertical="center" wrapText="1"/>
      <protection/>
    </xf>
    <xf numFmtId="0" fontId="293" fillId="4" borderId="97" xfId="42" applyFont="1" applyFill="1" applyBorder="1" applyAlignment="1">
      <alignment horizontal="left" vertical="center"/>
      <protection/>
    </xf>
    <xf numFmtId="3" fontId="368" fillId="26" borderId="109" xfId="34" applyNumberFormat="1" applyFont="1" applyFill="1" applyBorder="1" applyAlignment="1" applyProtection="1">
      <alignment horizontal="center" vertical="center"/>
      <protection locked="0"/>
    </xf>
    <xf numFmtId="3" fontId="368" fillId="26" borderId="25" xfId="34" applyNumberFormat="1" applyFont="1" applyFill="1" applyBorder="1" applyAlignment="1" applyProtection="1">
      <alignment horizontal="center" vertical="center"/>
      <protection locked="0"/>
    </xf>
    <xf numFmtId="3" fontId="368" fillId="26" borderId="13" xfId="34" applyNumberFormat="1" applyFont="1" applyFill="1" applyBorder="1" applyAlignment="1" applyProtection="1">
      <alignment horizontal="center" vertical="center"/>
      <protection locked="0"/>
    </xf>
    <xf numFmtId="0" fontId="293" fillId="4" borderId="25" xfId="34" applyFont="1" applyFill="1" applyBorder="1" applyAlignment="1">
      <alignment horizontal="left" vertical="center"/>
      <protection/>
    </xf>
    <xf numFmtId="0" fontId="293" fillId="4" borderId="25" xfId="34" applyFont="1" applyFill="1" applyBorder="1" applyAlignment="1">
      <alignment horizontal="left" vertical="center" wrapText="1"/>
      <protection/>
    </xf>
    <xf numFmtId="0" fontId="29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60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75" fillId="48" borderId="109" xfId="34" applyNumberFormat="1" applyFont="1" applyFill="1" applyBorder="1" applyAlignment="1" applyProtection="1">
      <alignment horizontal="center" vertical="center"/>
      <protection locked="0"/>
    </xf>
    <xf numFmtId="1" fontId="27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301" fillId="26" borderId="109" xfId="34" applyNumberFormat="1" applyFont="1" applyFill="1" applyBorder="1" applyAlignment="1" applyProtection="1">
      <alignment horizontal="center" vertical="center"/>
      <protection locked="0"/>
    </xf>
    <xf numFmtId="3" fontId="301" fillId="26" borderId="25" xfId="34" applyNumberFormat="1" applyFont="1" applyFill="1" applyBorder="1" applyAlignment="1" applyProtection="1">
      <alignment horizontal="center" vertical="center"/>
      <protection locked="0"/>
    </xf>
    <xf numFmtId="3" fontId="301" fillId="26" borderId="13" xfId="34" applyNumberFormat="1" applyFont="1" applyFill="1" applyBorder="1" applyAlignment="1" applyProtection="1">
      <alignment horizontal="center" vertical="center"/>
      <protection locked="0"/>
    </xf>
    <xf numFmtId="0" fontId="130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8" fillId="0" borderId="126" xfId="0" applyFont="1" applyFill="1" applyBorder="1" applyAlignment="1" applyProtection="1">
      <alignment horizontal="center" vertical="center" wrapText="1"/>
      <protection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132" xfId="0" applyFont="1" applyFill="1" applyBorder="1" applyAlignment="1" applyProtection="1">
      <alignment horizontal="center" vertical="center" wrapText="1"/>
      <protection/>
    </xf>
    <xf numFmtId="0" fontId="120" fillId="77" borderId="133" xfId="0" applyFont="1" applyFill="1" applyBorder="1" applyAlignment="1" applyProtection="1">
      <alignment horizontal="center" vertical="center" wrapText="1"/>
      <protection/>
    </xf>
    <xf numFmtId="0" fontId="120" fillId="77" borderId="135" xfId="0" applyFont="1" applyFill="1" applyBorder="1" applyAlignment="1" applyProtection="1">
      <alignment horizontal="center" vertical="center" wrapText="1"/>
      <protection/>
    </xf>
    <xf numFmtId="0" fontId="120" fillId="77" borderId="195" xfId="0" applyFont="1" applyFill="1" applyBorder="1" applyAlignment="1" applyProtection="1">
      <alignment horizontal="center" vertical="center" wrapText="1"/>
      <protection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75390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73" t="str">
        <f>+OTCHET!B9</f>
        <v>ДГ "Нарцис"</v>
      </c>
      <c r="C2" s="1774"/>
      <c r="D2" s="1775"/>
      <c r="E2" s="1019"/>
      <c r="F2" s="1020">
        <f>+OTCHET!H9</f>
        <v>0</v>
      </c>
      <c r="G2" s="1021" t="str">
        <f>+OTCHET!F12</f>
        <v>6905</v>
      </c>
      <c r="H2" s="1022"/>
      <c r="I2" s="1776">
        <f>+OTCHET!H607</f>
        <v>0</v>
      </c>
      <c r="J2" s="1777"/>
      <c r="K2" s="1013"/>
      <c r="L2" s="1778" t="str">
        <f>OTCHET!H605</f>
        <v>odz_narcis@abv.bg</v>
      </c>
      <c r="M2" s="1779"/>
      <c r="N2" s="1780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993</v>
      </c>
      <c r="T2" s="1781">
        <f>+OTCHET!I9</f>
        <v>0</v>
      </c>
      <c r="U2" s="1782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2020</v>
      </c>
      <c r="M4" s="1035"/>
      <c r="N4" s="1035"/>
      <c r="O4" s="1023"/>
      <c r="P4" s="1036" t="s">
        <v>995</v>
      </c>
      <c r="Q4" s="1034">
        <f>+OTCHET!C3</f>
        <v>2020</v>
      </c>
      <c r="R4" s="1026"/>
      <c r="S4" s="1783" t="s">
        <v>996</v>
      </c>
      <c r="T4" s="1783"/>
      <c r="U4" s="1783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998</v>
      </c>
      <c r="O6" s="1008"/>
      <c r="P6" s="1045">
        <f>OTCHET!F9</f>
        <v>44012</v>
      </c>
      <c r="Q6" s="1044" t="s">
        <v>998</v>
      </c>
      <c r="R6" s="1046"/>
      <c r="S6" s="1784">
        <f>+Q4</f>
        <v>2020</v>
      </c>
      <c r="T6" s="1784"/>
      <c r="U6" s="1784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85" t="s">
        <v>975</v>
      </c>
      <c r="T8" s="1786"/>
      <c r="U8" s="178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88" t="s">
        <v>976</v>
      </c>
      <c r="T9" s="1789"/>
      <c r="U9" s="179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91" t="s">
        <v>1013</v>
      </c>
      <c r="T13" s="1792"/>
      <c r="U13" s="1793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2104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94" t="s">
        <v>2090</v>
      </c>
      <c r="T14" s="1795"/>
      <c r="U14" s="179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2088</v>
      </c>
      <c r="C15" s="1747"/>
      <c r="D15" s="174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97" t="s">
        <v>2089</v>
      </c>
      <c r="T15" s="1798"/>
      <c r="U15" s="179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94" t="s">
        <v>1015</v>
      </c>
      <c r="T16" s="1795"/>
      <c r="U16" s="179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94" t="s">
        <v>1017</v>
      </c>
      <c r="T17" s="1795"/>
      <c r="U17" s="179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94" t="s">
        <v>1019</v>
      </c>
      <c r="T18" s="1795"/>
      <c r="U18" s="179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94" t="s">
        <v>1021</v>
      </c>
      <c r="T19" s="1795"/>
      <c r="U19" s="179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94" t="s">
        <v>1023</v>
      </c>
      <c r="T20" s="1795"/>
      <c r="U20" s="179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94" t="s">
        <v>1025</v>
      </c>
      <c r="T21" s="1795"/>
      <c r="U21" s="179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800" t="s">
        <v>2091</v>
      </c>
      <c r="T22" s="1801"/>
      <c r="U22" s="180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803" t="s">
        <v>1028</v>
      </c>
      <c r="T23" s="1804"/>
      <c r="U23" s="180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91" t="s">
        <v>1031</v>
      </c>
      <c r="T25" s="1792"/>
      <c r="U25" s="1793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94" t="s">
        <v>1033</v>
      </c>
      <c r="T26" s="1795"/>
      <c r="U26" s="179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800" t="s">
        <v>1035</v>
      </c>
      <c r="T27" s="1801"/>
      <c r="U27" s="180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803" t="s">
        <v>1037</v>
      </c>
      <c r="T28" s="1804"/>
      <c r="U28" s="180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803" t="s">
        <v>1044</v>
      </c>
      <c r="T35" s="1804"/>
      <c r="U35" s="180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806" t="s">
        <v>1046</v>
      </c>
      <c r="T36" s="1807"/>
      <c r="U36" s="180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809" t="s">
        <v>1048</v>
      </c>
      <c r="T37" s="1810"/>
      <c r="U37" s="18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812" t="s">
        <v>1050</v>
      </c>
      <c r="T38" s="1813"/>
      <c r="U38" s="18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803" t="s">
        <v>1052</v>
      </c>
      <c r="T40" s="1804"/>
      <c r="U40" s="180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91" t="s">
        <v>1055</v>
      </c>
      <c r="T42" s="1792"/>
      <c r="U42" s="1793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94" t="s">
        <v>1057</v>
      </c>
      <c r="T43" s="1795"/>
      <c r="U43" s="179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2107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94" t="s">
        <v>1058</v>
      </c>
      <c r="T44" s="1795"/>
      <c r="U44" s="179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800" t="s">
        <v>1060</v>
      </c>
      <c r="T45" s="1801"/>
      <c r="U45" s="180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803" t="s">
        <v>1062</v>
      </c>
      <c r="T46" s="1804"/>
      <c r="U46" s="180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815" t="s">
        <v>1064</v>
      </c>
      <c r="T48" s="1816"/>
      <c r="U48" s="181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125101</v>
      </c>
      <c r="G51" s="1102">
        <f>+IF($P$2=0,$Q51,0)</f>
        <v>46362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46362</v>
      </c>
      <c r="O51" s="1097"/>
      <c r="P51" s="1101">
        <f>+ROUND(OTCHET!E205-SUM(OTCHET!E217:E219)+OTCHET!E271+IF(+OR(OTCHET!$F$12=5500,OTCHET!$F$12=5600),0,+OTCHET!E297),0)</f>
        <v>125101</v>
      </c>
      <c r="Q51" s="1102">
        <f>+ROUND(OTCHET!L205-SUM(OTCHET!L217:L219)+OTCHET!L271+IF(+OR(OTCHET!$F$12=5500,OTCHET!$F$12=5600),0,+OTCHET!L297),0)</f>
        <v>46362</v>
      </c>
      <c r="R51" s="1046"/>
      <c r="S51" s="1791" t="s">
        <v>1068</v>
      </c>
      <c r="T51" s="1792"/>
      <c r="U51" s="1793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94" t="s">
        <v>1070</v>
      </c>
      <c r="T52" s="1795"/>
      <c r="U52" s="179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94" t="s">
        <v>1072</v>
      </c>
      <c r="T53" s="1795"/>
      <c r="U53" s="179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436700</v>
      </c>
      <c r="G54" s="1120">
        <f>+IF($P$2=0,$Q54,0)</f>
        <v>184250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184250</v>
      </c>
      <c r="O54" s="1097"/>
      <c r="P54" s="1119">
        <f>+ROUND(OTCHET!E187+OTCHET!E190,0)</f>
        <v>436700</v>
      </c>
      <c r="Q54" s="1120">
        <f>+ROUND(OTCHET!L187+OTCHET!L190,0)</f>
        <v>184250</v>
      </c>
      <c r="R54" s="1046"/>
      <c r="S54" s="1794" t="s">
        <v>1074</v>
      </c>
      <c r="T54" s="1795"/>
      <c r="U54" s="179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90300</v>
      </c>
      <c r="G55" s="1120">
        <f>+IF($P$2=0,$Q55,0)</f>
        <v>37771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37771</v>
      </c>
      <c r="O55" s="1097"/>
      <c r="P55" s="1119">
        <f>+ROUND(OTCHET!E196+OTCHET!E204,0)</f>
        <v>90300</v>
      </c>
      <c r="Q55" s="1120">
        <f>+ROUND(OTCHET!L196+OTCHET!L204,0)</f>
        <v>37771</v>
      </c>
      <c r="R55" s="1046"/>
      <c r="S55" s="1800" t="s">
        <v>1076</v>
      </c>
      <c r="T55" s="1801"/>
      <c r="U55" s="180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652101</v>
      </c>
      <c r="G56" s="1208">
        <f>+ROUND(+SUM(G51:G55),0)</f>
        <v>268383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268383</v>
      </c>
      <c r="O56" s="1097"/>
      <c r="P56" s="1207">
        <f>+ROUND(+SUM(P51:P55),0)</f>
        <v>652101</v>
      </c>
      <c r="Q56" s="1208">
        <f>+ROUND(+SUM(Q51:Q55),0)</f>
        <v>268383</v>
      </c>
      <c r="R56" s="1046"/>
      <c r="S56" s="1803" t="s">
        <v>1078</v>
      </c>
      <c r="T56" s="1804"/>
      <c r="U56" s="180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91" t="s">
        <v>1081</v>
      </c>
      <c r="T58" s="1792"/>
      <c r="U58" s="1793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5000</v>
      </c>
      <c r="G59" s="1120">
        <f>+IF($P$2=0,$Q59,0)</f>
        <v>779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779</v>
      </c>
      <c r="O59" s="1097"/>
      <c r="P59" s="1119">
        <f>+ROUND(+OTCHET!E275+OTCHET!E276,0)</f>
        <v>5000</v>
      </c>
      <c r="Q59" s="1120">
        <f>+ROUND(+OTCHET!L275+OTCHET!L276,0)</f>
        <v>779</v>
      </c>
      <c r="R59" s="1046"/>
      <c r="S59" s="1794" t="s">
        <v>1083</v>
      </c>
      <c r="T59" s="1795"/>
      <c r="U59" s="179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94" t="s">
        <v>1085</v>
      </c>
      <c r="T60" s="1795"/>
      <c r="U60" s="179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800" t="s">
        <v>1087</v>
      </c>
      <c r="T61" s="1801"/>
      <c r="U61" s="180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5000</v>
      </c>
      <c r="G63" s="1208">
        <f>+ROUND(+SUM(G58:G61),0)</f>
        <v>779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779</v>
      </c>
      <c r="O63" s="1097"/>
      <c r="P63" s="1207">
        <f>+ROUND(+SUM(P58:P61),0)</f>
        <v>5000</v>
      </c>
      <c r="Q63" s="1208">
        <f>+ROUND(+SUM(Q58:Q61),0)</f>
        <v>779</v>
      </c>
      <c r="R63" s="1046"/>
      <c r="S63" s="1803" t="s">
        <v>1091</v>
      </c>
      <c r="T63" s="1804"/>
      <c r="U63" s="180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91" t="s">
        <v>1094</v>
      </c>
      <c r="T65" s="1792"/>
      <c r="U65" s="1793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94" t="s">
        <v>1096</v>
      </c>
      <c r="T66" s="1795"/>
      <c r="U66" s="179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803" t="s">
        <v>1098</v>
      </c>
      <c r="T67" s="1804"/>
      <c r="U67" s="180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91" t="s">
        <v>1101</v>
      </c>
      <c r="T69" s="1792"/>
      <c r="U69" s="1793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94" t="s">
        <v>1103</v>
      </c>
      <c r="T70" s="1795"/>
      <c r="U70" s="179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803" t="s">
        <v>1105</v>
      </c>
      <c r="T71" s="1804"/>
      <c r="U71" s="180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91" t="s">
        <v>1108</v>
      </c>
      <c r="T73" s="1792"/>
      <c r="U73" s="1793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94" t="s">
        <v>1110</v>
      </c>
      <c r="T74" s="1795"/>
      <c r="U74" s="179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803" t="s">
        <v>1112</v>
      </c>
      <c r="T75" s="1804"/>
      <c r="U75" s="180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657101</v>
      </c>
      <c r="G77" s="1232">
        <f>+ROUND(G56+G63+G67+G71+G75,0)</f>
        <v>269162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269162</v>
      </c>
      <c r="O77" s="1097"/>
      <c r="P77" s="1231">
        <f>+ROUND(P56+P63+P67+P71+P75,0)</f>
        <v>657101</v>
      </c>
      <c r="Q77" s="1232">
        <f>+ROUND(Q56+Q63+Q67+Q71+Q75,0)</f>
        <v>269162</v>
      </c>
      <c r="R77" s="1046"/>
      <c r="S77" s="1818" t="s">
        <v>1114</v>
      </c>
      <c r="T77" s="1819"/>
      <c r="U77" s="182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668568</v>
      </c>
      <c r="G79" s="1108">
        <f>+IF($P$2=0,$Q79,0)</f>
        <v>343692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343692</v>
      </c>
      <c r="O79" s="1097"/>
      <c r="P79" s="1107">
        <f>+ROUND(OTCHET!E419,0)</f>
        <v>668568</v>
      </c>
      <c r="Q79" s="1108">
        <f>+ROUND(OTCHET!L419,0)</f>
        <v>343692</v>
      </c>
      <c r="R79" s="1046"/>
      <c r="S79" s="1791" t="s">
        <v>1117</v>
      </c>
      <c r="T79" s="1792"/>
      <c r="U79" s="1793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94" t="s">
        <v>1119</v>
      </c>
      <c r="T80" s="1795"/>
      <c r="U80" s="179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668568</v>
      </c>
      <c r="G81" s="1242">
        <f>+ROUND(G79+G80,0)</f>
        <v>343692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343692</v>
      </c>
      <c r="O81" s="1097"/>
      <c r="P81" s="1241">
        <f>+ROUND(P79+P80,0)</f>
        <v>668568</v>
      </c>
      <c r="Q81" s="1242">
        <f>+ROUND(Q79+Q80,0)</f>
        <v>343692</v>
      </c>
      <c r="R81" s="1046"/>
      <c r="S81" s="1821" t="s">
        <v>1121</v>
      </c>
      <c r="T81" s="1822"/>
      <c r="U81" s="182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824">
        <f>+IF(+SUM(F82:N82)=0,0,"Контрола: дефицит/излишък = финансиране с обратен знак (Г. + Д. = 0)")</f>
        <v>0</v>
      </c>
      <c r="C82" s="1825"/>
      <c r="D82" s="182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11467</v>
      </c>
      <c r="G83" s="1255">
        <f>+ROUND(G48,0)-ROUND(G77,0)+ROUND(G81,0)</f>
        <v>74530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74530</v>
      </c>
      <c r="O83" s="1257"/>
      <c r="P83" s="1254">
        <f>+ROUND(P48,0)-ROUND(P77,0)+ROUND(P81,0)</f>
        <v>11467</v>
      </c>
      <c r="Q83" s="1255">
        <f>+ROUND(Q48,0)-ROUND(Q77,0)+ROUND(Q81,0)</f>
        <v>74530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-11467</v>
      </c>
      <c r="G84" s="1263">
        <f>+ROUND(G101,0)+ROUND(G120,0)+ROUND(G127,0)-ROUND(G132,0)</f>
        <v>-74530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-74530</v>
      </c>
      <c r="O84" s="1257"/>
      <c r="P84" s="1262">
        <f>+ROUND(P101,0)+ROUND(P120,0)+ROUND(P127,0)-ROUND(P132,0)</f>
        <v>-11467</v>
      </c>
      <c r="Q84" s="1263">
        <f>+ROUND(Q101,0)+ROUND(Q120,0)+ROUND(Q127,0)-ROUND(Q132,0)</f>
        <v>-74530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91" t="s">
        <v>1127</v>
      </c>
      <c r="T87" s="1792"/>
      <c r="U87" s="1793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94" t="s">
        <v>1129</v>
      </c>
      <c r="T88" s="1795"/>
      <c r="U88" s="179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803" t="s">
        <v>1131</v>
      </c>
      <c r="T89" s="1804"/>
      <c r="U89" s="180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91" t="s">
        <v>1134</v>
      </c>
      <c r="T91" s="1792"/>
      <c r="U91" s="1793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94" t="s">
        <v>1136</v>
      </c>
      <c r="T92" s="1795"/>
      <c r="U92" s="179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94" t="s">
        <v>1138</v>
      </c>
      <c r="T93" s="1795"/>
      <c r="U93" s="179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800" t="s">
        <v>1140</v>
      </c>
      <c r="T94" s="1801"/>
      <c r="U94" s="180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803" t="s">
        <v>1142</v>
      </c>
      <c r="T95" s="1804"/>
      <c r="U95" s="180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91" t="s">
        <v>1145</v>
      </c>
      <c r="T97" s="1792"/>
      <c r="U97" s="1793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94" t="s">
        <v>1147</v>
      </c>
      <c r="T98" s="1795"/>
      <c r="U98" s="179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803" t="s">
        <v>1149</v>
      </c>
      <c r="T99" s="1804"/>
      <c r="U99" s="180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815" t="s">
        <v>1151</v>
      </c>
      <c r="T101" s="1816"/>
      <c r="U101" s="181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91" t="s">
        <v>1155</v>
      </c>
      <c r="T104" s="1792"/>
      <c r="U104" s="1793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94" t="s">
        <v>1157</v>
      </c>
      <c r="T105" s="1795"/>
      <c r="U105" s="179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803" t="s">
        <v>1159</v>
      </c>
      <c r="T106" s="1804"/>
      <c r="U106" s="180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827" t="s">
        <v>1162</v>
      </c>
      <c r="T108" s="1828"/>
      <c r="U108" s="18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830" t="s">
        <v>1164</v>
      </c>
      <c r="T109" s="1831"/>
      <c r="U109" s="18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803" t="s">
        <v>1166</v>
      </c>
      <c r="T110" s="1804"/>
      <c r="U110" s="180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91" t="s">
        <v>1169</v>
      </c>
      <c r="T112" s="1792"/>
      <c r="U112" s="1793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94" t="s">
        <v>1171</v>
      </c>
      <c r="T113" s="1795"/>
      <c r="U113" s="179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803" t="s">
        <v>1173</v>
      </c>
      <c r="T114" s="1804"/>
      <c r="U114" s="180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791" t="s">
        <v>1176</v>
      </c>
      <c r="T116" s="1792"/>
      <c r="U116" s="1793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94" t="s">
        <v>1178</v>
      </c>
      <c r="T117" s="1795"/>
      <c r="U117" s="179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803" t="s">
        <v>1180</v>
      </c>
      <c r="T118" s="1804"/>
      <c r="U118" s="180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818" t="s">
        <v>1182</v>
      </c>
      <c r="T120" s="1819"/>
      <c r="U120" s="182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91" t="s">
        <v>1185</v>
      </c>
      <c r="T122" s="1792"/>
      <c r="U122" s="179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-11467</v>
      </c>
      <c r="G123" s="1120">
        <f>+IF($P$2=0,$Q123,0)</f>
        <v>5326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5326</v>
      </c>
      <c r="O123" s="1097"/>
      <c r="P123" s="1119">
        <f>+ROUND(OTCHET!E524,0)</f>
        <v>-11467</v>
      </c>
      <c r="Q123" s="1120">
        <f>+ROUND(OTCHET!L524,0)</f>
        <v>5326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94" t="s">
        <v>1189</v>
      </c>
      <c r="T124" s="1795"/>
      <c r="U124" s="179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749" t="s">
        <v>2092</v>
      </c>
      <c r="C125" s="1750"/>
      <c r="D125" s="1751"/>
      <c r="E125" s="1019"/>
      <c r="F125" s="1752">
        <f>+IF($P$2=0,$P125,0)</f>
        <v>0</v>
      </c>
      <c r="G125" s="1753">
        <f>+IF($P$2=0,$Q125,0)</f>
        <v>0</v>
      </c>
      <c r="H125" s="1019"/>
      <c r="I125" s="1752"/>
      <c r="J125" s="1753"/>
      <c r="K125" s="1095"/>
      <c r="L125" s="1753"/>
      <c r="M125" s="1095"/>
      <c r="N125" s="1754">
        <f>+ROUND(+G125+J125+L125,0)</f>
        <v>0</v>
      </c>
      <c r="O125" s="1097"/>
      <c r="P125" s="1752">
        <f>+ROUND(+IF(AND(OTCHET!$F$12="9900",+OTCHET!$E$15=0,+(OTCHET!E589+OTCHET!E590)&gt;0,+(OTCHET!E587+OTCHET!E588)&lt;0),+OTCHET!E586,0),0)</f>
        <v>0</v>
      </c>
      <c r="Q125" s="1753">
        <f>+ROUND(+IF(AND(OTCHET!$F$12="9900",+OTCHET!$E$15=0,+(OTCHET!L589+OTCHET!L590)&gt;=0,+(OTCHET!L587+OTCHET!L588)&lt;=0),+OTCHET!L586,0),0)</f>
        <v>0</v>
      </c>
      <c r="R125" s="1046"/>
      <c r="S125" s="1755" t="s">
        <v>2093</v>
      </c>
      <c r="T125" s="1756"/>
      <c r="U125" s="175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842" t="s">
        <v>1191</v>
      </c>
      <c r="T126" s="1843"/>
      <c r="U126" s="1844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-11467</v>
      </c>
      <c r="G127" s="1242">
        <f>+ROUND(+SUM(G122:G126),0)</f>
        <v>5326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5326</v>
      </c>
      <c r="O127" s="1097"/>
      <c r="P127" s="1241">
        <f>+ROUND(+SUM(P122:P126),0)</f>
        <v>-11467</v>
      </c>
      <c r="Q127" s="1242">
        <f>+ROUND(+SUM(Q122:Q126),0)</f>
        <v>5326</v>
      </c>
      <c r="R127" s="1046"/>
      <c r="S127" s="1821" t="s">
        <v>1193</v>
      </c>
      <c r="T127" s="1822"/>
      <c r="U127" s="182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791" t="s">
        <v>1196</v>
      </c>
      <c r="T129" s="1792"/>
      <c r="U129" s="1793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94" t="s">
        <v>1198</v>
      </c>
      <c r="T130" s="1795"/>
      <c r="U130" s="179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79856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79856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79856</v>
      </c>
      <c r="R131" s="1046"/>
      <c r="S131" s="1833" t="s">
        <v>1200</v>
      </c>
      <c r="T131" s="1834"/>
      <c r="U131" s="183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79856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79856</v>
      </c>
      <c r="O132" s="1097"/>
      <c r="P132" s="1294">
        <f>+ROUND(+P131-P129-P130,0)</f>
        <v>0</v>
      </c>
      <c r="Q132" s="1295">
        <f>+ROUND(+Q131-Q129-Q130,0)</f>
        <v>79856</v>
      </c>
      <c r="R132" s="1046"/>
      <c r="S132" s="1836" t="s">
        <v>1202</v>
      </c>
      <c r="T132" s="1837"/>
      <c r="U132" s="1838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839">
        <f>+IF(+SUM(F133:N133)=0,0,"Контрола: дефицит/излишък = финансиране с обратен знак (Г. + Д. = 0)")</f>
        <v>0</v>
      </c>
      <c r="C133" s="1839"/>
      <c r="D133" s="1839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44015</v>
      </c>
      <c r="D134" s="1247" t="s">
        <v>1204</v>
      </c>
      <c r="E134" s="1019"/>
      <c r="F134" s="1840"/>
      <c r="G134" s="1840"/>
      <c r="H134" s="1019"/>
      <c r="I134" s="1304" t="s">
        <v>1205</v>
      </c>
      <c r="J134" s="1305"/>
      <c r="K134" s="1019"/>
      <c r="L134" s="1840"/>
      <c r="M134" s="1840"/>
      <c r="N134" s="1840"/>
      <c r="O134" s="1299"/>
      <c r="P134" s="1841"/>
      <c r="Q134" s="1841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5.7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7" operator="notEqual" stopIfTrue="1">
      <formula>0</formula>
    </cfRule>
  </conditionalFormatting>
  <conditionalFormatting sqref="B133">
    <cfRule type="cellIs" priority="46" dxfId="128" operator="notEqual" stopIfTrue="1">
      <formula>0</formula>
    </cfRule>
    <cfRule type="cellIs" priority="34" dxfId="129" operator="equal">
      <formula>0</formula>
    </cfRule>
  </conditionalFormatting>
  <conditionalFormatting sqref="G2">
    <cfRule type="cellIs" priority="6" dxfId="16" operator="notEqual" stopIfTrue="1">
      <formula>0</formula>
    </cfRule>
    <cfRule type="cellIs" priority="7" dxfId="130" operator="equal" stopIfTrue="1">
      <formula>0</formula>
    </cfRule>
    <cfRule type="cellIs" priority="8" dxfId="131" operator="equal" stopIfTrue="1">
      <formula>0</formula>
    </cfRule>
    <cfRule type="cellIs" priority="45" dxfId="132" operator="equal">
      <formula>0</formula>
    </cfRule>
  </conditionalFormatting>
  <conditionalFormatting sqref="I2">
    <cfRule type="cellIs" priority="44" dxfId="132" operator="equal">
      <formula>0</formula>
    </cfRule>
  </conditionalFormatting>
  <conditionalFormatting sqref="F137:G138">
    <cfRule type="cellIs" priority="42" dxfId="13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3" operator="equal" stopIfTrue="1">
      <formula>"НЕРАВНЕНИЕ!"</formula>
    </cfRule>
  </conditionalFormatting>
  <conditionalFormatting sqref="L137:M138">
    <cfRule type="cellIs" priority="40" dxfId="133" operator="equal" stopIfTrue="1">
      <formula>"НЕРАВНЕНИЕ!"</formula>
    </cfRule>
  </conditionalFormatting>
  <conditionalFormatting sqref="F140:G141">
    <cfRule type="cellIs" priority="38" dxfId="13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3" operator="equal" stopIfTrue="1">
      <formula>"НЕРАВНЕНИЕ !"</formula>
    </cfRule>
  </conditionalFormatting>
  <conditionalFormatting sqref="L140:M141">
    <cfRule type="cellIs" priority="36" dxfId="133" operator="equal" stopIfTrue="1">
      <formula>"НЕРАВНЕНИЕ !"</formula>
    </cfRule>
  </conditionalFormatting>
  <conditionalFormatting sqref="I140:J141 L140:L141 N140:N141 F140:G141">
    <cfRule type="cellIs" priority="35" dxfId="133" operator="notEqual">
      <formula>0</formula>
    </cfRule>
  </conditionalFormatting>
  <conditionalFormatting sqref="I133:J133">
    <cfRule type="cellIs" priority="33" dxfId="127" operator="notEqual" stopIfTrue="1">
      <formula>0</formula>
    </cfRule>
  </conditionalFormatting>
  <conditionalFormatting sqref="L82">
    <cfRule type="cellIs" priority="28" dxfId="127" operator="notEqual" stopIfTrue="1">
      <formula>0</formula>
    </cfRule>
  </conditionalFormatting>
  <conditionalFormatting sqref="N82">
    <cfRule type="cellIs" priority="27" dxfId="127" operator="notEqual" stopIfTrue="1">
      <formula>0</formula>
    </cfRule>
  </conditionalFormatting>
  <conditionalFormatting sqref="L133">
    <cfRule type="cellIs" priority="32" dxfId="127" operator="notEqual" stopIfTrue="1">
      <formula>0</formula>
    </cfRule>
  </conditionalFormatting>
  <conditionalFormatting sqref="N133">
    <cfRule type="cellIs" priority="31" dxfId="127" operator="notEqual" stopIfTrue="1">
      <formula>0</formula>
    </cfRule>
  </conditionalFormatting>
  <conditionalFormatting sqref="F82:H82">
    <cfRule type="cellIs" priority="30" dxfId="127" operator="notEqual" stopIfTrue="1">
      <formula>0</formula>
    </cfRule>
  </conditionalFormatting>
  <conditionalFormatting sqref="I82:J82">
    <cfRule type="cellIs" priority="29" dxfId="127" operator="notEqual" stopIfTrue="1">
      <formula>0</formula>
    </cfRule>
  </conditionalFormatting>
  <conditionalFormatting sqref="B82">
    <cfRule type="cellIs" priority="25" dxfId="130" operator="equal">
      <formula>0</formula>
    </cfRule>
    <cfRule type="cellIs" priority="26" dxfId="128" operator="notEqual" stopIfTrue="1">
      <formula>0</formula>
    </cfRule>
  </conditionalFormatting>
  <conditionalFormatting sqref="P133:Q133">
    <cfRule type="cellIs" priority="24" dxfId="127" operator="notEqual" stopIfTrue="1">
      <formula>0</formula>
    </cfRule>
  </conditionalFormatting>
  <conditionalFormatting sqref="P137:Q138">
    <cfRule type="cellIs" priority="22" dxfId="13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3" operator="notEqual">
      <formula>0</formula>
    </cfRule>
  </conditionalFormatting>
  <conditionalFormatting sqref="P2">
    <cfRule type="cellIs" priority="14" dxfId="134" operator="equal" stopIfTrue="1">
      <formula>98</formula>
    </cfRule>
    <cfRule type="cellIs" priority="15" dxfId="135" operator="equal" stopIfTrue="1">
      <formula>96</formula>
    </cfRule>
    <cfRule type="cellIs" priority="16" dxfId="136" operator="equal" stopIfTrue="1">
      <formula>42</formula>
    </cfRule>
    <cfRule type="cellIs" priority="17" dxfId="137" operator="equal" stopIfTrue="1">
      <formula>97</formula>
    </cfRule>
    <cfRule type="cellIs" priority="18" dxfId="138" operator="equal" stopIfTrue="1">
      <formula>33</formula>
    </cfRule>
  </conditionalFormatting>
  <conditionalFormatting sqref="Q2">
    <cfRule type="cellIs" priority="9" dxfId="138" operator="equal" stopIfTrue="1">
      <formula>"Чужди средства"</formula>
    </cfRule>
    <cfRule type="cellIs" priority="10" dxfId="137" operator="equal" stopIfTrue="1">
      <formula>"СЕС - ДМП"</formula>
    </cfRule>
    <cfRule type="cellIs" priority="11" dxfId="136" operator="equal" stopIfTrue="1">
      <formula>"СЕС - РА"</formula>
    </cfRule>
    <cfRule type="cellIs" priority="12" dxfId="135" operator="equal" stopIfTrue="1">
      <formula>"СЕС - ДЕС"</formula>
    </cfRule>
    <cfRule type="cellIs" priority="13" dxfId="134" operator="equal" stopIfTrue="1">
      <formula>"СЕС - КСФ"</formula>
    </cfRule>
  </conditionalFormatting>
  <conditionalFormatting sqref="P82:Q82">
    <cfRule type="cellIs" priority="5" dxfId="127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view="pageBreakPreview" zoomScale="60" zoomScaleNormal="78" zoomScalePageLayoutView="0" workbookViewId="0" topLeftCell="B78">
      <selection activeCell="H107" sqref="H107"/>
    </sheetView>
  </sheetViews>
  <sheetFormatPr defaultColWidth="9.1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ДГ "Нарцис"</v>
      </c>
      <c r="C11" s="705"/>
      <c r="D11" s="705"/>
      <c r="E11" s="706" t="s">
        <v>970</v>
      </c>
      <c r="F11" s="707">
        <f>OTCHET!F9</f>
        <v>44012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845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Силистра</v>
      </c>
      <c r="C13" s="712"/>
      <c r="D13" s="712"/>
      <c r="E13" s="715" t="str">
        <f>+OTCHET!E12</f>
        <v>код по ЕБК:</v>
      </c>
      <c r="F13" s="232" t="str">
        <f>+OTCHET!F12</f>
        <v>6905</v>
      </c>
      <c r="G13" s="689"/>
      <c r="H13" s="235"/>
      <c r="I13" s="1846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846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847" t="s">
        <v>2129</v>
      </c>
      <c r="F17" s="1849" t="s">
        <v>2130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848"/>
      <c r="F18" s="1850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2108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862</v>
      </c>
      <c r="C23" s="769" t="s">
        <v>364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364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342</v>
      </c>
      <c r="C24" s="776" t="s">
        <v>339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978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979</v>
      </c>
      <c r="C27" s="792" t="s">
        <v>343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343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340</v>
      </c>
      <c r="C28" s="798" t="s">
        <v>344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344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345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345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346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346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326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327</v>
      </c>
      <c r="C32" s="814" t="s">
        <v>462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462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376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376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334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315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657101</v>
      </c>
      <c r="F38" s="847">
        <f>F39+F43+F44+F46+SUM(F48:F52)+F55</f>
        <v>269162</v>
      </c>
      <c r="G38" s="848">
        <f>G39+G43+G44+G46+SUM(G48:G52)+G55</f>
        <v>244612</v>
      </c>
      <c r="H38" s="849">
        <f>H39+H43+H44+H46+SUM(H48:H52)+H55</f>
        <v>24550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738" t="s">
        <v>2072</v>
      </c>
      <c r="C39" s="941"/>
      <c r="D39" s="1737"/>
      <c r="E39" s="810">
        <f>SUM(E40:E42)</f>
        <v>527000</v>
      </c>
      <c r="F39" s="810">
        <f>SUM(F40:F42)</f>
        <v>222021</v>
      </c>
      <c r="G39" s="811">
        <f>SUM(G40:G42)</f>
        <v>222021</v>
      </c>
      <c r="H39" s="812">
        <f>SUM(H40:H42)</f>
        <v>0</v>
      </c>
      <c r="I39" s="1739">
        <f>SUM(I40:I42)</f>
        <v>0</v>
      </c>
      <c r="J39" s="855"/>
      <c r="K39" s="813" t="s">
        <v>2073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2074</v>
      </c>
      <c r="C40" s="871" t="s">
        <v>846</v>
      </c>
      <c r="D40" s="872"/>
      <c r="E40" s="873">
        <f>OTCHET!E187</f>
        <v>419804</v>
      </c>
      <c r="F40" s="873">
        <f aca="true" t="shared" si="1" ref="F40:F55">+G40+H40+I40</f>
        <v>171689</v>
      </c>
      <c r="G40" s="874">
        <f>OTCHET!I187</f>
        <v>171689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740" t="s">
        <v>2075</v>
      </c>
      <c r="C41" s="1741" t="s">
        <v>847</v>
      </c>
      <c r="D41" s="1740"/>
      <c r="E41" s="1742">
        <f>OTCHET!E190</f>
        <v>16896</v>
      </c>
      <c r="F41" s="1742">
        <f t="shared" si="1"/>
        <v>12561</v>
      </c>
      <c r="G41" s="1743">
        <f>OTCHET!I190</f>
        <v>12561</v>
      </c>
      <c r="H41" s="1744">
        <f>OTCHET!J190</f>
        <v>0</v>
      </c>
      <c r="I41" s="1745">
        <f>OTCHET!K190</f>
        <v>0</v>
      </c>
      <c r="J41" s="855"/>
      <c r="K41" s="1746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740" t="s">
        <v>2076</v>
      </c>
      <c r="C42" s="1741" t="s">
        <v>66</v>
      </c>
      <c r="D42" s="1740"/>
      <c r="E42" s="1742">
        <f>+OTCHET!E196+OTCHET!E204</f>
        <v>90300</v>
      </c>
      <c r="F42" s="1742">
        <f t="shared" si="1"/>
        <v>37771</v>
      </c>
      <c r="G42" s="1743">
        <f>+OTCHET!I196+OTCHET!I204</f>
        <v>37771</v>
      </c>
      <c r="H42" s="1744">
        <f>+OTCHET!J196+OTCHET!J204</f>
        <v>0</v>
      </c>
      <c r="I42" s="1745">
        <f>+OTCHET!K196+OTCHET!K204</f>
        <v>0</v>
      </c>
      <c r="J42" s="855"/>
      <c r="K42" s="174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2077</v>
      </c>
      <c r="C43" s="857" t="s">
        <v>729</v>
      </c>
      <c r="D43" s="856"/>
      <c r="E43" s="815">
        <f>+OTCHET!E205+OTCHET!E223+OTCHET!E271</f>
        <v>125101</v>
      </c>
      <c r="F43" s="815">
        <f t="shared" si="1"/>
        <v>46362</v>
      </c>
      <c r="G43" s="816">
        <f>+OTCHET!I205+OTCHET!I223+OTCHET!I271</f>
        <v>21812</v>
      </c>
      <c r="H43" s="817">
        <f>+OTCHET!J205+OTCHET!J223+OTCHET!J271</f>
        <v>24550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2078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347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347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2079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546</v>
      </c>
      <c r="C47" s="859" t="s">
        <v>547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547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2080</v>
      </c>
      <c r="C48" s="857" t="s">
        <v>365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2087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2081</v>
      </c>
      <c r="C49" s="857" t="s">
        <v>366</v>
      </c>
      <c r="D49" s="856"/>
      <c r="E49" s="815">
        <f>OTCHET!E275+OTCHET!E276+OTCHET!E284+OTCHET!E287</f>
        <v>5000</v>
      </c>
      <c r="F49" s="815">
        <f t="shared" si="1"/>
        <v>779</v>
      </c>
      <c r="G49" s="816">
        <f>OTCHET!I275+OTCHET!I276+OTCHET!I284+OTCHET!I287</f>
        <v>779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366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2082</v>
      </c>
      <c r="C50" s="857" t="s">
        <v>367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367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2083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2086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2084</v>
      </c>
      <c r="C52" s="870" t="s">
        <v>458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458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348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348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374</v>
      </c>
      <c r="C54" s="878" t="s">
        <v>375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375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2085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178</v>
      </c>
      <c r="C56" s="891" t="s">
        <v>474</v>
      </c>
      <c r="D56" s="891"/>
      <c r="E56" s="892">
        <f>+E57+E58+E62</f>
        <v>668568</v>
      </c>
      <c r="F56" s="892">
        <f>+F57+F58+F62</f>
        <v>343692</v>
      </c>
      <c r="G56" s="893">
        <f>+G57+G58+G62</f>
        <v>319142</v>
      </c>
      <c r="H56" s="894">
        <f>+H57+H58+H62</f>
        <v>24550</v>
      </c>
      <c r="I56" s="895">
        <f>+I57+I58+I62</f>
        <v>0</v>
      </c>
      <c r="J56" s="773"/>
      <c r="K56" s="896" t="s">
        <v>474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179</v>
      </c>
      <c r="C57" s="865" t="s">
        <v>461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461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475</v>
      </c>
      <c r="D58" s="856"/>
      <c r="E58" s="901">
        <f>+OTCHET!E383+OTCHET!E391+OTCHET!E396+OTCHET!E399+OTCHET!E402+OTCHET!E405+OTCHET!E406+OTCHET!E409+OTCHET!E422+OTCHET!E423+OTCHET!E424+OTCHET!E425+OTCHET!E426</f>
        <v>668568</v>
      </c>
      <c r="F58" s="901">
        <f t="shared" si="2"/>
        <v>343692</v>
      </c>
      <c r="G58" s="902">
        <f>+OTCHET!I383+OTCHET!I391+OTCHET!I396+OTCHET!I399+OTCHET!I402+OTCHET!I405+OTCHET!I406+OTCHET!I409+OTCHET!I422+OTCHET!I423+OTCHET!I424+OTCHET!I425+OTCHET!I426</f>
        <v>319142</v>
      </c>
      <c r="H58" s="903">
        <f>+OTCHET!J383+OTCHET!J391+OTCHET!J396+OTCHET!J399+OTCHET!J402+OTCHET!J405+OTCHET!J406+OTCHET!J409+OTCHET!J422+OTCHET!J423+OTCHET!J424+OTCHET!J425+OTCHET!J426</f>
        <v>24550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475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341</v>
      </c>
      <c r="C59" s="776" t="s">
        <v>349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349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463</v>
      </c>
      <c r="C60" s="909" t="s">
        <v>339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339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2103</v>
      </c>
      <c r="C63" s="919" t="s">
        <v>372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372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980</v>
      </c>
      <c r="C64" s="926"/>
      <c r="D64" s="926"/>
      <c r="E64" s="927">
        <f>+E22-E38+E56-E63</f>
        <v>11467</v>
      </c>
      <c r="F64" s="927">
        <f>+F22-F38+F56-F63</f>
        <v>74530</v>
      </c>
      <c r="G64" s="928">
        <f>+G22-G38+G56-G63</f>
        <v>74530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373</v>
      </c>
      <c r="C66" s="936" t="s">
        <v>51</v>
      </c>
      <c r="D66" s="936"/>
      <c r="E66" s="937">
        <f>SUM(+E68+E76+E77+E84+E85+E86+E89+E90+E91+E92+E93+E94+E95)</f>
        <v>-11467</v>
      </c>
      <c r="F66" s="937">
        <f>SUM(+F68+F76+F77+F84+F85+F86+F89+F90+F91+F92+F93+F94+F95)</f>
        <v>-74530</v>
      </c>
      <c r="G66" s="938">
        <f>SUM(+G68+G76+G77+G84+G85+G86+G89+G90+G91+G92+G93+G94+G95)</f>
        <v>-74530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350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350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351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351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981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352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352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363</v>
      </c>
      <c r="C74" s="961" t="s">
        <v>353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353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354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354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355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355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356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356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982</v>
      </c>
      <c r="C80" s="956" t="s">
        <v>357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357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460</v>
      </c>
      <c r="C82" s="956" t="s">
        <v>358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358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459</v>
      </c>
      <c r="C83" s="967" t="s">
        <v>359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359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983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984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861</v>
      </c>
      <c r="C86" s="776" t="s">
        <v>316</v>
      </c>
      <c r="D86" s="858"/>
      <c r="E86" s="905">
        <f>+E87+E88</f>
        <v>-11467</v>
      </c>
      <c r="F86" s="905">
        <f>+F87+F88</f>
        <v>5326</v>
      </c>
      <c r="G86" s="906">
        <f>+G87+G88</f>
        <v>5326</v>
      </c>
      <c r="H86" s="907">
        <f>+H87+H88</f>
        <v>0</v>
      </c>
      <c r="I86" s="907">
        <f>+I87+I88</f>
        <v>0</v>
      </c>
      <c r="J86" s="836"/>
      <c r="K86" s="908" t="s">
        <v>316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860</v>
      </c>
      <c r="C87" s="950" t="s">
        <v>317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317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-11467</v>
      </c>
      <c r="F88" s="963">
        <f t="shared" si="5"/>
        <v>5326</v>
      </c>
      <c r="G88" s="964">
        <f>+OTCHET!I521+OTCHET!I524+OTCHET!I544</f>
        <v>5326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859</v>
      </c>
      <c r="C90" s="857" t="s">
        <v>360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360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858</v>
      </c>
      <c r="C91" s="971" t="s">
        <v>361</v>
      </c>
      <c r="D91" s="971"/>
      <c r="E91" s="815">
        <f>+OTCHET!E573+OTCHET!E574+OTCHET!E575+OTCHET!E576+OTCHET!E577+OTCHET!E578+OTCHET!E579</f>
        <v>0</v>
      </c>
      <c r="F91" s="815">
        <f t="shared" si="5"/>
        <v>-79856</v>
      </c>
      <c r="G91" s="816">
        <f>+OTCHET!I573+OTCHET!I574+OTCHET!I575+OTCHET!I576+OTCHET!I577+OTCHET!I578+OTCHET!I579</f>
        <v>-79856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361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857</v>
      </c>
      <c r="C92" s="857" t="s">
        <v>362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362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368</v>
      </c>
      <c r="C93" s="857" t="s">
        <v>369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369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370</v>
      </c>
      <c r="C94" s="971" t="s">
        <v>371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371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549</v>
      </c>
      <c r="C96" s="973" t="s">
        <v>548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548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odz_narcis@abv.bg</v>
      </c>
      <c r="C107" s="986"/>
      <c r="D107" s="986"/>
      <c r="E107" s="669"/>
      <c r="F107" s="703"/>
      <c r="G107" s="1375" t="str">
        <f>+OTCHET!E605</f>
        <v>086 82 38 91.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">
      <c r="B108" s="991" t="s">
        <v>986</v>
      </c>
      <c r="C108" s="992"/>
      <c r="D108" s="992"/>
      <c r="E108" s="993"/>
      <c r="F108" s="993"/>
      <c r="G108" s="1851" t="s">
        <v>987</v>
      </c>
      <c r="H108" s="1851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852" t="str">
        <f>+OTCHET!D603</f>
        <v>Елисавета Николова</v>
      </c>
      <c r="F110" s="1852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852" t="str">
        <f>+OTCHET!G600</f>
        <v>Елисавета Николова</v>
      </c>
      <c r="F114" s="1852"/>
      <c r="G114" s="1002"/>
      <c r="H114" s="689"/>
      <c r="I114" s="1374" t="str">
        <f>+OTCHET!G603</f>
        <v>Пепа Добрева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7" operator="notEqual" stopIfTrue="1">
      <formula>0</formula>
    </cfRule>
  </conditionalFormatting>
  <conditionalFormatting sqref="E105:I105">
    <cfRule type="cellIs" priority="19" dxfId="127" operator="notEqual" stopIfTrue="1">
      <formula>0</formula>
    </cfRule>
  </conditionalFormatting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1" operator="equal" stopIfTrue="1">
      <formula>0</formula>
    </cfRule>
  </conditionalFormatting>
  <conditionalFormatting sqref="E114:F114">
    <cfRule type="cellIs" priority="16" dxfId="131" operator="equal" stopIfTrue="1">
      <formula>0</formula>
    </cfRule>
  </conditionalFormatting>
  <conditionalFormatting sqref="E15">
    <cfRule type="cellIs" priority="11" dxfId="134" operator="equal" stopIfTrue="1">
      <formula>98</formula>
    </cfRule>
    <cfRule type="cellIs" priority="12" dxfId="135" operator="equal" stopIfTrue="1">
      <formula>96</formula>
    </cfRule>
    <cfRule type="cellIs" priority="13" dxfId="136" operator="equal" stopIfTrue="1">
      <formula>42</formula>
    </cfRule>
    <cfRule type="cellIs" priority="14" dxfId="137" operator="equal" stopIfTrue="1">
      <formula>97</formula>
    </cfRule>
    <cfRule type="cellIs" priority="15" dxfId="138" operator="equal" stopIfTrue="1">
      <formula>33</formula>
    </cfRule>
  </conditionalFormatting>
  <conditionalFormatting sqref="F15">
    <cfRule type="cellIs" priority="6" dxfId="138" operator="equal" stopIfTrue="1">
      <formula>"Чужди средства"</formula>
    </cfRule>
    <cfRule type="cellIs" priority="7" dxfId="137" operator="equal" stopIfTrue="1">
      <formula>"СЕС - ДМП"</formula>
    </cfRule>
    <cfRule type="cellIs" priority="8" dxfId="136" operator="equal" stopIfTrue="1">
      <formula>"СЕС - РА"</formula>
    </cfRule>
    <cfRule type="cellIs" priority="9" dxfId="135" operator="equal" stopIfTrue="1">
      <formula>"СЕС - ДЕС"</formula>
    </cfRule>
    <cfRule type="cellIs" priority="10" dxfId="134" operator="equal" stopIfTrue="1">
      <formula>"СЕС - КСФ"</formula>
    </cfRule>
  </conditionalFormatting>
  <conditionalFormatting sqref="B105">
    <cfRule type="cellIs" priority="5" dxfId="12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0" r:id="rId3"/>
  <colBreaks count="1" manualBreakCount="1">
    <brk id="1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view="pageBreakPreview" zoomScale="50" zoomScaleNormal="50" zoomScaleSheetLayoutView="50" workbookViewId="0" topLeftCell="B587">
      <selection activeCell="H606" sqref="H606"/>
    </sheetView>
  </sheetViews>
  <sheetFormatPr defaultColWidth="9.1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464</v>
      </c>
      <c r="F5" s="103" t="s">
        <v>464</v>
      </c>
      <c r="G5" s="103" t="s">
        <v>464</v>
      </c>
      <c r="H5" s="103" t="s">
        <v>464</v>
      </c>
      <c r="I5" s="103" t="s">
        <v>464</v>
      </c>
      <c r="J5" s="103" t="s">
        <v>464</v>
      </c>
      <c r="K5" s="103" t="s">
        <v>464</v>
      </c>
      <c r="L5" s="103" t="s">
        <v>464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464</v>
      </c>
      <c r="G6" s="103" t="s">
        <v>464</v>
      </c>
      <c r="H6" s="103" t="s">
        <v>464</v>
      </c>
      <c r="I6" s="103" t="s">
        <v>464</v>
      </c>
      <c r="J6" s="103" t="s">
        <v>464</v>
      </c>
      <c r="K6" s="103" t="s">
        <v>464</v>
      </c>
      <c r="L6" s="103" t="s">
        <v>464</v>
      </c>
      <c r="M6" s="7">
        <v>1</v>
      </c>
      <c r="N6" s="108"/>
    </row>
    <row r="7" spans="2:14" ht="15.75" customHeight="1">
      <c r="B7" s="1896" t="str">
        <f>VLOOKUP(E15,SMETKA,2,FALSE)</f>
        <v>ОТЧЕТНИ ДАННИ ПО ЕБК ЗА ИЗПЪЛНЕНИЕТО НА БЮДЖЕТА</v>
      </c>
      <c r="C7" s="1897"/>
      <c r="D7" s="18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465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98" t="s">
        <v>2135</v>
      </c>
      <c r="C9" s="1899"/>
      <c r="D9" s="1900"/>
      <c r="E9" s="115">
        <v>43831</v>
      </c>
      <c r="F9" s="116">
        <v>44012</v>
      </c>
      <c r="G9" s="113"/>
      <c r="H9" s="1415"/>
      <c r="I9" s="1943"/>
      <c r="J9" s="1944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98" t="str">
        <f>VLOOKUP(F9,DateName,2,FALSE)</f>
        <v>юни</v>
      </c>
      <c r="G10" s="113"/>
      <c r="H10" s="114"/>
      <c r="I10" s="1945" t="s">
        <v>969</v>
      </c>
      <c r="J10" s="19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946"/>
      <c r="J11" s="1946"/>
      <c r="K11" s="113"/>
      <c r="L11" s="113"/>
      <c r="M11" s="7">
        <v>1</v>
      </c>
      <c r="N11" s="108"/>
    </row>
    <row r="12" spans="2:14" ht="27" customHeight="1">
      <c r="B12" s="1901" t="str">
        <f>VLOOKUP(F12,PRBK,2,FALSE)</f>
        <v>Силистра</v>
      </c>
      <c r="C12" s="1902"/>
      <c r="D12" s="1903"/>
      <c r="E12" s="118" t="s">
        <v>963</v>
      </c>
      <c r="F12" s="1586" t="s">
        <v>1540</v>
      </c>
      <c r="G12" s="113"/>
      <c r="H12" s="114"/>
      <c r="I12" s="1946"/>
      <c r="J12" s="1946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464</v>
      </c>
      <c r="H13" s="121"/>
      <c r="I13" s="122"/>
      <c r="J13" s="123"/>
      <c r="K13" s="123" t="s">
        <v>464</v>
      </c>
      <c r="L13" s="123" t="s">
        <v>464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703" t="s">
        <v>2118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73" t="s">
        <v>2119</v>
      </c>
      <c r="F19" s="1874"/>
      <c r="G19" s="1874"/>
      <c r="H19" s="1875"/>
      <c r="I19" s="1888" t="s">
        <v>2120</v>
      </c>
      <c r="J19" s="1889"/>
      <c r="K19" s="1889"/>
      <c r="L19" s="1890"/>
      <c r="M19" s="7">
        <v>1</v>
      </c>
      <c r="N19" s="108"/>
    </row>
    <row r="20" spans="2:14" ht="49.5" customHeight="1">
      <c r="B20" s="134" t="s">
        <v>62</v>
      </c>
      <c r="C20" s="135" t="s">
        <v>467</v>
      </c>
      <c r="D20" s="136" t="s">
        <v>894</v>
      </c>
      <c r="E20" s="137" t="s">
        <v>964</v>
      </c>
      <c r="F20" s="1407" t="s">
        <v>804</v>
      </c>
      <c r="G20" s="1408" t="s">
        <v>805</v>
      </c>
      <c r="H20" s="1409" t="s">
        <v>803</v>
      </c>
      <c r="I20" s="1599" t="s">
        <v>965</v>
      </c>
      <c r="J20" s="1600" t="s">
        <v>966</v>
      </c>
      <c r="K20" s="1601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468</v>
      </c>
      <c r="E21" s="142" t="s">
        <v>174</v>
      </c>
      <c r="F21" s="143" t="s">
        <v>175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94" t="s">
        <v>469</v>
      </c>
      <c r="D22" s="18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470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94" t="s">
        <v>471</v>
      </c>
      <c r="D28" s="189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472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94" t="s">
        <v>126</v>
      </c>
      <c r="D33" s="189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94" t="s">
        <v>121</v>
      </c>
      <c r="D39" s="189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721"/>
      <c r="H53" s="154">
        <v>0</v>
      </c>
      <c r="I53" s="486">
        <v>0</v>
      </c>
      <c r="J53" s="172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722"/>
      <c r="H54" s="160">
        <v>0</v>
      </c>
      <c r="I54" s="488">
        <v>0</v>
      </c>
      <c r="J54" s="172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722"/>
      <c r="H55" s="160">
        <v>0</v>
      </c>
      <c r="I55" s="488">
        <v>0</v>
      </c>
      <c r="J55" s="172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722"/>
      <c r="H56" s="160">
        <v>0</v>
      </c>
      <c r="I56" s="488">
        <v>0</v>
      </c>
      <c r="J56" s="172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723"/>
      <c r="H57" s="175">
        <v>0</v>
      </c>
      <c r="I57" s="490">
        <v>0</v>
      </c>
      <c r="J57" s="172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2039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515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516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517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518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519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520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736"/>
      <c r="B87" s="192"/>
      <c r="C87" s="156">
        <v>2417</v>
      </c>
      <c r="D87" s="634" t="s">
        <v>2070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521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522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523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524</v>
      </c>
      <c r="E91" s="281">
        <f t="shared" si="3"/>
        <v>0</v>
      </c>
      <c r="F91" s="152"/>
      <c r="G91" s="1772"/>
      <c r="H91" s="154">
        <v>0</v>
      </c>
      <c r="I91" s="152"/>
      <c r="J91" s="177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528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529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530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531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532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533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534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535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536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537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2133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2071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539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540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541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542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543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544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545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758">
        <v>0</v>
      </c>
      <c r="H138" s="1480">
        <v>0</v>
      </c>
      <c r="I138" s="1478">
        <v>0</v>
      </c>
      <c r="J138" s="1758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335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338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2040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2041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2042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2043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2044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2045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2046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2047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2048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265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270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742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732">
        <v>113</v>
      </c>
      <c r="B170" s="1733"/>
      <c r="C170" s="1732"/>
      <c r="D170" s="1734" t="s">
        <v>2049</v>
      </c>
      <c r="E170" s="1719">
        <v>0</v>
      </c>
      <c r="F170" s="1719">
        <v>0</v>
      </c>
      <c r="G170" s="159"/>
      <c r="H170" s="1720">
        <v>0</v>
      </c>
      <c r="I170" s="1719">
        <v>0</v>
      </c>
      <c r="J170" s="159"/>
      <c r="K170" s="1720">
        <v>0</v>
      </c>
      <c r="L170" s="172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904" t="str">
        <f>$B$7</f>
        <v>ОТЧЕТНИ ДАННИ ПО ЕБК ЗА ИЗПЪЛНЕНИЕТО НА БЮДЖЕТА</v>
      </c>
      <c r="C174" s="1905"/>
      <c r="D174" s="19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465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67" t="str">
        <f>$B$9</f>
        <v>ДГ "Нарцис"</v>
      </c>
      <c r="C176" s="1868"/>
      <c r="D176" s="1869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901" t="str">
        <f>$B$12</f>
        <v>Силистра</v>
      </c>
      <c r="C179" s="1902"/>
      <c r="D179" s="1903"/>
      <c r="E179" s="231" t="s">
        <v>891</v>
      </c>
      <c r="F179" s="232" t="str">
        <f>$F$12</f>
        <v>6905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466</v>
      </c>
      <c r="I182" s="244"/>
      <c r="J182" s="244"/>
      <c r="K182" s="244"/>
      <c r="L182" s="1377" t="s">
        <v>466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73" t="s">
        <v>2121</v>
      </c>
      <c r="F183" s="1874"/>
      <c r="G183" s="1874"/>
      <c r="H183" s="1875"/>
      <c r="I183" s="1876" t="s">
        <v>2122</v>
      </c>
      <c r="J183" s="1877"/>
      <c r="K183" s="1877"/>
      <c r="L183" s="18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467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79" t="s">
        <v>745</v>
      </c>
      <c r="D187" s="1880"/>
      <c r="E187" s="273">
        <f aca="true" t="shared" si="41" ref="E187:L187">SUMIF($B$607:$B$12313,$B187,E$607:E$12313)</f>
        <v>419804</v>
      </c>
      <c r="F187" s="274">
        <f t="shared" si="41"/>
        <v>419804</v>
      </c>
      <c r="G187" s="275">
        <f t="shared" si="41"/>
        <v>0</v>
      </c>
      <c r="H187" s="276">
        <f t="shared" si="41"/>
        <v>0</v>
      </c>
      <c r="I187" s="274">
        <f t="shared" si="41"/>
        <v>171689</v>
      </c>
      <c r="J187" s="275">
        <f t="shared" si="41"/>
        <v>0</v>
      </c>
      <c r="K187" s="276">
        <f t="shared" si="41"/>
        <v>0</v>
      </c>
      <c r="L187" s="273">
        <f t="shared" si="41"/>
        <v>171689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419804</v>
      </c>
      <c r="F188" s="282">
        <f t="shared" si="43"/>
        <v>419804</v>
      </c>
      <c r="G188" s="283">
        <f t="shared" si="43"/>
        <v>0</v>
      </c>
      <c r="H188" s="284">
        <f t="shared" si="43"/>
        <v>0</v>
      </c>
      <c r="I188" s="282">
        <f t="shared" si="43"/>
        <v>171689</v>
      </c>
      <c r="J188" s="283">
        <f t="shared" si="43"/>
        <v>0</v>
      </c>
      <c r="K188" s="284">
        <f t="shared" si="43"/>
        <v>0</v>
      </c>
      <c r="L188" s="281">
        <f t="shared" si="43"/>
        <v>171689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63" t="s">
        <v>748</v>
      </c>
      <c r="D190" s="1864"/>
      <c r="E190" s="273">
        <f aca="true" t="shared" si="44" ref="E190:L190">SUMIF($B$607:$B$12313,$B190,E$607:E$12313)</f>
        <v>16896</v>
      </c>
      <c r="F190" s="274">
        <f t="shared" si="44"/>
        <v>16896</v>
      </c>
      <c r="G190" s="275">
        <f t="shared" si="44"/>
        <v>0</v>
      </c>
      <c r="H190" s="276">
        <f t="shared" si="44"/>
        <v>0</v>
      </c>
      <c r="I190" s="274">
        <f t="shared" si="44"/>
        <v>12561</v>
      </c>
      <c r="J190" s="275">
        <f t="shared" si="44"/>
        <v>0</v>
      </c>
      <c r="K190" s="276">
        <f t="shared" si="44"/>
        <v>0</v>
      </c>
      <c r="L190" s="273">
        <f t="shared" si="44"/>
        <v>12561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14700</v>
      </c>
      <c r="F193" s="296">
        <f t="shared" si="45"/>
        <v>14700</v>
      </c>
      <c r="G193" s="297">
        <f t="shared" si="45"/>
        <v>0</v>
      </c>
      <c r="H193" s="298">
        <f t="shared" si="45"/>
        <v>0</v>
      </c>
      <c r="I193" s="296">
        <f t="shared" si="45"/>
        <v>10748</v>
      </c>
      <c r="J193" s="297">
        <f t="shared" si="45"/>
        <v>0</v>
      </c>
      <c r="K193" s="298">
        <f t="shared" si="45"/>
        <v>0</v>
      </c>
      <c r="L193" s="295">
        <f t="shared" si="45"/>
        <v>10748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698</v>
      </c>
      <c r="F194" s="296">
        <f t="shared" si="45"/>
        <v>698</v>
      </c>
      <c r="G194" s="297">
        <f t="shared" si="45"/>
        <v>0</v>
      </c>
      <c r="H194" s="298">
        <f t="shared" si="45"/>
        <v>0</v>
      </c>
      <c r="I194" s="296">
        <f t="shared" si="45"/>
        <v>765</v>
      </c>
      <c r="J194" s="297">
        <f t="shared" si="45"/>
        <v>0</v>
      </c>
      <c r="K194" s="298">
        <f t="shared" si="45"/>
        <v>0</v>
      </c>
      <c r="L194" s="295">
        <f t="shared" si="45"/>
        <v>765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1498</v>
      </c>
      <c r="F195" s="288">
        <f t="shared" si="45"/>
        <v>1498</v>
      </c>
      <c r="G195" s="289">
        <f t="shared" si="45"/>
        <v>0</v>
      </c>
      <c r="H195" s="290">
        <f t="shared" si="45"/>
        <v>0</v>
      </c>
      <c r="I195" s="288">
        <f t="shared" si="45"/>
        <v>1048</v>
      </c>
      <c r="J195" s="289">
        <f t="shared" si="45"/>
        <v>0</v>
      </c>
      <c r="K195" s="290">
        <f t="shared" si="45"/>
        <v>0</v>
      </c>
      <c r="L195" s="287">
        <f t="shared" si="45"/>
        <v>1048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81" t="s">
        <v>194</v>
      </c>
      <c r="D196" s="1882"/>
      <c r="E196" s="273">
        <f aca="true" t="shared" si="46" ref="E196:L196">SUMIF($B$607:$B$12313,$B196,E$607:E$12313)</f>
        <v>90300</v>
      </c>
      <c r="F196" s="274">
        <f t="shared" si="46"/>
        <v>90300</v>
      </c>
      <c r="G196" s="275">
        <f t="shared" si="46"/>
        <v>0</v>
      </c>
      <c r="H196" s="276">
        <f t="shared" si="46"/>
        <v>0</v>
      </c>
      <c r="I196" s="274">
        <f t="shared" si="46"/>
        <v>37771</v>
      </c>
      <c r="J196" s="275">
        <f t="shared" si="46"/>
        <v>0</v>
      </c>
      <c r="K196" s="276">
        <f t="shared" si="46"/>
        <v>0</v>
      </c>
      <c r="L196" s="273">
        <f t="shared" si="46"/>
        <v>37771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50400</v>
      </c>
      <c r="F197" s="282">
        <f t="shared" si="47"/>
        <v>50400</v>
      </c>
      <c r="G197" s="283">
        <f t="shared" si="47"/>
        <v>0</v>
      </c>
      <c r="H197" s="284">
        <f t="shared" si="47"/>
        <v>0</v>
      </c>
      <c r="I197" s="282">
        <f t="shared" si="47"/>
        <v>20805</v>
      </c>
      <c r="J197" s="283">
        <f t="shared" si="47"/>
        <v>0</v>
      </c>
      <c r="K197" s="284">
        <f t="shared" si="47"/>
        <v>0</v>
      </c>
      <c r="L197" s="281">
        <f t="shared" si="47"/>
        <v>20805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10700</v>
      </c>
      <c r="F198" s="296">
        <f t="shared" si="47"/>
        <v>10700</v>
      </c>
      <c r="G198" s="297">
        <f t="shared" si="47"/>
        <v>0</v>
      </c>
      <c r="H198" s="298">
        <f t="shared" si="47"/>
        <v>0</v>
      </c>
      <c r="I198" s="296">
        <f t="shared" si="47"/>
        <v>4465</v>
      </c>
      <c r="J198" s="297">
        <f t="shared" si="47"/>
        <v>0</v>
      </c>
      <c r="K198" s="298">
        <f t="shared" si="47"/>
        <v>0</v>
      </c>
      <c r="L198" s="295">
        <f t="shared" si="47"/>
        <v>4465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19500</v>
      </c>
      <c r="F200" s="296">
        <f t="shared" si="47"/>
        <v>19500</v>
      </c>
      <c r="G200" s="297">
        <f t="shared" si="47"/>
        <v>0</v>
      </c>
      <c r="H200" s="298">
        <f t="shared" si="47"/>
        <v>0</v>
      </c>
      <c r="I200" s="296">
        <f t="shared" si="47"/>
        <v>8595</v>
      </c>
      <c r="J200" s="297">
        <f t="shared" si="47"/>
        <v>0</v>
      </c>
      <c r="K200" s="298">
        <f t="shared" si="47"/>
        <v>0</v>
      </c>
      <c r="L200" s="295">
        <f t="shared" si="47"/>
        <v>8595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9700</v>
      </c>
      <c r="F201" s="296">
        <f t="shared" si="47"/>
        <v>9700</v>
      </c>
      <c r="G201" s="297">
        <f t="shared" si="47"/>
        <v>0</v>
      </c>
      <c r="H201" s="298">
        <f t="shared" si="47"/>
        <v>0</v>
      </c>
      <c r="I201" s="296">
        <f t="shared" si="47"/>
        <v>3906</v>
      </c>
      <c r="J201" s="297">
        <f t="shared" si="47"/>
        <v>0</v>
      </c>
      <c r="K201" s="298">
        <f t="shared" si="47"/>
        <v>0</v>
      </c>
      <c r="L201" s="295">
        <f t="shared" si="47"/>
        <v>3906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83" t="s">
        <v>199</v>
      </c>
      <c r="D204" s="18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63" t="s">
        <v>200</v>
      </c>
      <c r="D205" s="1864"/>
      <c r="E205" s="310">
        <f t="shared" si="48"/>
        <v>125101</v>
      </c>
      <c r="F205" s="274">
        <f t="shared" si="48"/>
        <v>43984</v>
      </c>
      <c r="G205" s="275">
        <f t="shared" si="48"/>
        <v>81117</v>
      </c>
      <c r="H205" s="276">
        <f t="shared" si="48"/>
        <v>0</v>
      </c>
      <c r="I205" s="274">
        <f t="shared" si="48"/>
        <v>21812</v>
      </c>
      <c r="J205" s="275">
        <f t="shared" si="48"/>
        <v>24550</v>
      </c>
      <c r="K205" s="276">
        <f t="shared" si="48"/>
        <v>0</v>
      </c>
      <c r="L205" s="310">
        <f t="shared" si="48"/>
        <v>46362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37198</v>
      </c>
      <c r="F206" s="282">
        <f t="shared" si="49"/>
        <v>6111</v>
      </c>
      <c r="G206" s="283">
        <f t="shared" si="49"/>
        <v>31087</v>
      </c>
      <c r="H206" s="284">
        <f t="shared" si="49"/>
        <v>0</v>
      </c>
      <c r="I206" s="282">
        <f t="shared" si="49"/>
        <v>2807</v>
      </c>
      <c r="J206" s="283">
        <f t="shared" si="49"/>
        <v>4982</v>
      </c>
      <c r="K206" s="284">
        <f t="shared" si="49"/>
        <v>0</v>
      </c>
      <c r="L206" s="281">
        <f t="shared" si="49"/>
        <v>7789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4666</v>
      </c>
      <c r="F208" s="296">
        <f t="shared" si="49"/>
        <v>4266</v>
      </c>
      <c r="G208" s="297">
        <f t="shared" si="49"/>
        <v>400</v>
      </c>
      <c r="H208" s="298">
        <f t="shared" si="49"/>
        <v>0</v>
      </c>
      <c r="I208" s="296">
        <f t="shared" si="49"/>
        <v>4266</v>
      </c>
      <c r="J208" s="297">
        <f t="shared" si="49"/>
        <v>0</v>
      </c>
      <c r="K208" s="298">
        <f t="shared" si="49"/>
        <v>0</v>
      </c>
      <c r="L208" s="295">
        <f t="shared" si="49"/>
        <v>4266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1977</v>
      </c>
      <c r="F209" s="296">
        <f t="shared" si="49"/>
        <v>1677</v>
      </c>
      <c r="G209" s="297">
        <f t="shared" si="49"/>
        <v>300</v>
      </c>
      <c r="H209" s="298">
        <f t="shared" si="49"/>
        <v>0</v>
      </c>
      <c r="I209" s="296">
        <f t="shared" si="49"/>
        <v>1677</v>
      </c>
      <c r="J209" s="297">
        <f t="shared" si="49"/>
        <v>0</v>
      </c>
      <c r="K209" s="298">
        <f t="shared" si="49"/>
        <v>0</v>
      </c>
      <c r="L209" s="295">
        <f t="shared" si="49"/>
        <v>1677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12646</v>
      </c>
      <c r="F210" s="296">
        <f t="shared" si="49"/>
        <v>9147</v>
      </c>
      <c r="G210" s="297">
        <f t="shared" si="49"/>
        <v>3499</v>
      </c>
      <c r="H210" s="298">
        <f t="shared" si="49"/>
        <v>0</v>
      </c>
      <c r="I210" s="296">
        <f t="shared" si="49"/>
        <v>7049</v>
      </c>
      <c r="J210" s="297">
        <f t="shared" si="49"/>
        <v>1921</v>
      </c>
      <c r="K210" s="298">
        <f t="shared" si="49"/>
        <v>0</v>
      </c>
      <c r="L210" s="295">
        <f t="shared" si="49"/>
        <v>8970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44500</v>
      </c>
      <c r="F211" s="315">
        <f t="shared" si="49"/>
        <v>4500</v>
      </c>
      <c r="G211" s="316">
        <f t="shared" si="49"/>
        <v>40000</v>
      </c>
      <c r="H211" s="317">
        <f t="shared" si="49"/>
        <v>0</v>
      </c>
      <c r="I211" s="315">
        <f t="shared" si="49"/>
        <v>706</v>
      </c>
      <c r="J211" s="316">
        <f t="shared" si="49"/>
        <v>16289</v>
      </c>
      <c r="K211" s="317">
        <f t="shared" si="49"/>
        <v>0</v>
      </c>
      <c r="L211" s="314">
        <f t="shared" si="49"/>
        <v>16995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18283</v>
      </c>
      <c r="F212" s="321">
        <f t="shared" si="49"/>
        <v>14783</v>
      </c>
      <c r="G212" s="322">
        <f t="shared" si="49"/>
        <v>3500</v>
      </c>
      <c r="H212" s="323">
        <f t="shared" si="49"/>
        <v>0</v>
      </c>
      <c r="I212" s="321">
        <f t="shared" si="49"/>
        <v>4457</v>
      </c>
      <c r="J212" s="322">
        <f t="shared" si="49"/>
        <v>1358</v>
      </c>
      <c r="K212" s="323">
        <f t="shared" si="49"/>
        <v>0</v>
      </c>
      <c r="L212" s="320">
        <f t="shared" si="49"/>
        <v>5815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3000</v>
      </c>
      <c r="F213" s="327">
        <f t="shared" si="49"/>
        <v>1000</v>
      </c>
      <c r="G213" s="328">
        <f t="shared" si="49"/>
        <v>2000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2800</v>
      </c>
      <c r="F214" s="321">
        <f t="shared" si="49"/>
        <v>2500</v>
      </c>
      <c r="G214" s="322">
        <f t="shared" si="49"/>
        <v>300</v>
      </c>
      <c r="H214" s="323">
        <f t="shared" si="49"/>
        <v>0</v>
      </c>
      <c r="I214" s="321">
        <f t="shared" si="49"/>
        <v>850</v>
      </c>
      <c r="J214" s="322">
        <f t="shared" si="49"/>
        <v>0</v>
      </c>
      <c r="K214" s="323">
        <f t="shared" si="49"/>
        <v>0</v>
      </c>
      <c r="L214" s="320">
        <f t="shared" si="49"/>
        <v>850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306</v>
      </c>
      <c r="E221" s="295">
        <f t="shared" si="50"/>
        <v>31</v>
      </c>
      <c r="F221" s="296">
        <f t="shared" si="50"/>
        <v>0</v>
      </c>
      <c r="G221" s="297">
        <f t="shared" si="50"/>
        <v>31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53" t="s">
        <v>273</v>
      </c>
      <c r="D223" s="185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53" t="s">
        <v>723</v>
      </c>
      <c r="D227" s="185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53" t="s">
        <v>219</v>
      </c>
      <c r="D233" s="185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53" t="s">
        <v>221</v>
      </c>
      <c r="D236" s="185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61" t="s">
        <v>222</v>
      </c>
      <c r="D237" s="186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61" t="s">
        <v>223</v>
      </c>
      <c r="D238" s="186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61" t="s">
        <v>1658</v>
      </c>
      <c r="D239" s="186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53" t="s">
        <v>224</v>
      </c>
      <c r="D240" s="185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2050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2051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2100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53" t="s">
        <v>234</v>
      </c>
      <c r="D255" s="185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53" t="s">
        <v>235</v>
      </c>
      <c r="D256" s="185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53" t="s">
        <v>236</v>
      </c>
      <c r="D257" s="185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53" t="s">
        <v>237</v>
      </c>
      <c r="D258" s="185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53" t="s">
        <v>1663</v>
      </c>
      <c r="D265" s="185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53" t="s">
        <v>1660</v>
      </c>
      <c r="D269" s="185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53" t="s">
        <v>1661</v>
      </c>
      <c r="D270" s="185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61" t="s">
        <v>247</v>
      </c>
      <c r="D271" s="186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53" t="s">
        <v>274</v>
      </c>
      <c r="D272" s="185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57" t="s">
        <v>248</v>
      </c>
      <c r="D275" s="185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57" t="s">
        <v>249</v>
      </c>
      <c r="D276" s="1858"/>
      <c r="E276" s="310">
        <f t="shared" si="68"/>
        <v>5000</v>
      </c>
      <c r="F276" s="274">
        <f t="shared" si="68"/>
        <v>5000</v>
      </c>
      <c r="G276" s="275">
        <f t="shared" si="68"/>
        <v>0</v>
      </c>
      <c r="H276" s="276">
        <f t="shared" si="68"/>
        <v>0</v>
      </c>
      <c r="I276" s="274">
        <f t="shared" si="68"/>
        <v>779</v>
      </c>
      <c r="J276" s="275">
        <f t="shared" si="68"/>
        <v>0</v>
      </c>
      <c r="K276" s="276">
        <f t="shared" si="68"/>
        <v>0</v>
      </c>
      <c r="L276" s="310">
        <f t="shared" si="68"/>
        <v>779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779</v>
      </c>
      <c r="F277" s="282">
        <f t="shared" si="69"/>
        <v>779</v>
      </c>
      <c r="G277" s="283">
        <f t="shared" si="69"/>
        <v>0</v>
      </c>
      <c r="H277" s="284">
        <f t="shared" si="69"/>
        <v>0</v>
      </c>
      <c r="I277" s="282">
        <f t="shared" si="69"/>
        <v>779</v>
      </c>
      <c r="J277" s="283">
        <f t="shared" si="69"/>
        <v>0</v>
      </c>
      <c r="K277" s="284">
        <f t="shared" si="69"/>
        <v>0</v>
      </c>
      <c r="L277" s="281">
        <f t="shared" si="69"/>
        <v>779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4221</v>
      </c>
      <c r="F281" s="296">
        <f t="shared" si="69"/>
        <v>4221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57" t="s">
        <v>624</v>
      </c>
      <c r="D284" s="185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57" t="s">
        <v>686</v>
      </c>
      <c r="D287" s="185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53" t="s">
        <v>687</v>
      </c>
      <c r="D288" s="185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59" t="s">
        <v>915</v>
      </c>
      <c r="D293" s="186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55" t="s">
        <v>695</v>
      </c>
      <c r="D297" s="18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742</v>
      </c>
      <c r="D301" s="394" t="s">
        <v>916</v>
      </c>
      <c r="E301" s="395">
        <f aca="true" t="shared" si="77" ref="E301:L301">SUMIF($C$607:$C$12313,$C301,E$607:E$12313)</f>
        <v>657101</v>
      </c>
      <c r="F301" s="396">
        <f t="shared" si="77"/>
        <v>575984</v>
      </c>
      <c r="G301" s="397">
        <f t="shared" si="77"/>
        <v>81117</v>
      </c>
      <c r="H301" s="398">
        <f t="shared" si="77"/>
        <v>0</v>
      </c>
      <c r="I301" s="396">
        <f t="shared" si="77"/>
        <v>244612</v>
      </c>
      <c r="J301" s="397">
        <f t="shared" si="77"/>
        <v>24550</v>
      </c>
      <c r="K301" s="398">
        <f t="shared" si="77"/>
        <v>0</v>
      </c>
      <c r="L301" s="395">
        <f t="shared" si="77"/>
        <v>269162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906"/>
      <c r="C306" s="1907"/>
      <c r="D306" s="19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908"/>
      <c r="C308" s="1907"/>
      <c r="D308" s="19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908"/>
      <c r="C311" s="1907"/>
      <c r="D311" s="19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909"/>
      <c r="C344" s="1909"/>
      <c r="D344" s="19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914" t="str">
        <f>$B$7</f>
        <v>ОТЧЕТНИ ДАННИ ПО ЕБК ЗА ИЗПЪЛНЕНИЕТО НА БЮДЖЕТА</v>
      </c>
      <c r="C348" s="1914"/>
      <c r="D348" s="19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67" t="str">
        <f>$B$9</f>
        <v>ДГ "Нарцис"</v>
      </c>
      <c r="C350" s="1868"/>
      <c r="D350" s="1869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901" t="str">
        <f>$B$12</f>
        <v>Силистра</v>
      </c>
      <c r="C353" s="1902"/>
      <c r="D353" s="1903"/>
      <c r="E353" s="410" t="s">
        <v>891</v>
      </c>
      <c r="F353" s="232" t="str">
        <f>$F$12</f>
        <v>6905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466</v>
      </c>
      <c r="I356" s="244"/>
      <c r="J356" s="244"/>
      <c r="K356" s="244"/>
      <c r="L356" s="246" t="s">
        <v>466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91" t="s">
        <v>2123</v>
      </c>
      <c r="F357" s="1892"/>
      <c r="G357" s="1892"/>
      <c r="H357" s="1893"/>
      <c r="I357" s="418" t="s">
        <v>2124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467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912" t="s">
        <v>277</v>
      </c>
      <c r="D361" s="191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278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279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332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333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280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281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282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283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284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285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286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287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309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910" t="s">
        <v>288</v>
      </c>
      <c r="D375" s="191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760">
        <v>0</v>
      </c>
      <c r="G376" s="1768">
        <v>0</v>
      </c>
      <c r="H376" s="1759">
        <v>0</v>
      </c>
      <c r="I376" s="1760">
        <v>0</v>
      </c>
      <c r="J376" s="1768">
        <v>0</v>
      </c>
      <c r="K376" s="1759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769"/>
      <c r="G377" s="1767">
        <v>0</v>
      </c>
      <c r="H377" s="456">
        <v>0</v>
      </c>
      <c r="I377" s="1769"/>
      <c r="J377" s="1767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770">
        <v>0</v>
      </c>
      <c r="G378" s="159"/>
      <c r="H378" s="160">
        <v>0</v>
      </c>
      <c r="I378" s="1770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289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2106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2105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2033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910" t="s">
        <v>310</v>
      </c>
      <c r="D383" s="191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290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311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312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910" t="s">
        <v>253</v>
      </c>
      <c r="D388" s="191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328</v>
      </c>
      <c r="E389" s="1379">
        <f t="shared" si="81"/>
        <v>0</v>
      </c>
      <c r="F389" s="486">
        <v>0</v>
      </c>
      <c r="G389" s="1726">
        <v>0</v>
      </c>
      <c r="H389" s="154">
        <v>0</v>
      </c>
      <c r="I389" s="486">
        <v>0</v>
      </c>
      <c r="J389" s="1726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329</v>
      </c>
      <c r="E390" s="1383">
        <f t="shared" si="81"/>
        <v>0</v>
      </c>
      <c r="F390" s="1724">
        <v>0</v>
      </c>
      <c r="G390" s="1725">
        <v>0</v>
      </c>
      <c r="H390" s="472">
        <v>0</v>
      </c>
      <c r="I390" s="1724">
        <v>0</v>
      </c>
      <c r="J390" s="1725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910" t="s">
        <v>254</v>
      </c>
      <c r="D391" s="1911"/>
      <c r="E391" s="1378">
        <f aca="true" t="shared" si="87" ref="E391:L391">SUM(E392:E395)</f>
        <v>668568</v>
      </c>
      <c r="F391" s="459">
        <f t="shared" si="87"/>
        <v>587451</v>
      </c>
      <c r="G391" s="473">
        <f t="shared" si="87"/>
        <v>81117</v>
      </c>
      <c r="H391" s="445">
        <f>SUM(H392:H395)</f>
        <v>0</v>
      </c>
      <c r="I391" s="459">
        <f t="shared" si="87"/>
        <v>319142</v>
      </c>
      <c r="J391" s="444">
        <f t="shared" si="87"/>
        <v>24550</v>
      </c>
      <c r="K391" s="445">
        <f>SUM(K392:K395)</f>
        <v>0</v>
      </c>
      <c r="L391" s="1378">
        <f t="shared" si="87"/>
        <v>343692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668568</v>
      </c>
      <c r="F395" s="173">
        <v>587451</v>
      </c>
      <c r="G395" s="174">
        <v>81117</v>
      </c>
      <c r="H395" s="175">
        <v>0</v>
      </c>
      <c r="I395" s="173">
        <v>319142</v>
      </c>
      <c r="J395" s="174">
        <v>24550</v>
      </c>
      <c r="K395" s="175">
        <v>0</v>
      </c>
      <c r="L395" s="1388">
        <f>I395+J395+K395</f>
        <v>343692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910" t="s">
        <v>256</v>
      </c>
      <c r="D396" s="191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2034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2134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910" t="s">
        <v>257</v>
      </c>
      <c r="D399" s="191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2034</v>
      </c>
      <c r="E400" s="1379">
        <f t="shared" si="81"/>
        <v>0</v>
      </c>
      <c r="F400" s="486">
        <v>0</v>
      </c>
      <c r="G400" s="1726">
        <v>0</v>
      </c>
      <c r="H400" s="154">
        <v>0</v>
      </c>
      <c r="I400" s="486">
        <v>0</v>
      </c>
      <c r="J400" s="1726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330</v>
      </c>
      <c r="E401" s="1383">
        <f t="shared" si="81"/>
        <v>0</v>
      </c>
      <c r="F401" s="1724">
        <v>0</v>
      </c>
      <c r="G401" s="1725">
        <v>0</v>
      </c>
      <c r="H401" s="472">
        <v>0</v>
      </c>
      <c r="I401" s="1724">
        <v>0</v>
      </c>
      <c r="J401" s="1725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910" t="s">
        <v>922</v>
      </c>
      <c r="D402" s="191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331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330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910" t="s">
        <v>681</v>
      </c>
      <c r="D405" s="191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910" t="s">
        <v>682</v>
      </c>
      <c r="D406" s="191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726">
        <v>0</v>
      </c>
      <c r="H407" s="154">
        <v>0</v>
      </c>
      <c r="I407" s="486">
        <v>0</v>
      </c>
      <c r="J407" s="172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724">
        <v>0</v>
      </c>
      <c r="G408" s="1725">
        <v>0</v>
      </c>
      <c r="H408" s="472">
        <v>0</v>
      </c>
      <c r="I408" s="1724">
        <v>0</v>
      </c>
      <c r="J408" s="1725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910" t="s">
        <v>700</v>
      </c>
      <c r="D409" s="191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313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910" t="s">
        <v>260</v>
      </c>
      <c r="D412" s="191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742</v>
      </c>
      <c r="D419" s="494" t="s">
        <v>924</v>
      </c>
      <c r="E419" s="512">
        <f aca="true" t="shared" si="95" ref="E419:L419">SUM(E361,E375,E383,E388,E391,E396,E399,E402,E405,E406,E409,E412)</f>
        <v>668568</v>
      </c>
      <c r="F419" s="495">
        <f t="shared" si="95"/>
        <v>587451</v>
      </c>
      <c r="G419" s="496">
        <f t="shared" si="95"/>
        <v>81117</v>
      </c>
      <c r="H419" s="515">
        <f>SUM(H361,H375,H383,H388,H391,H396,H399,H402,H405,H406,H409,H412)</f>
        <v>0</v>
      </c>
      <c r="I419" s="495">
        <f t="shared" si="95"/>
        <v>319142</v>
      </c>
      <c r="J419" s="496">
        <f t="shared" si="95"/>
        <v>24550</v>
      </c>
      <c r="K419" s="515">
        <f>SUM(K361,K375,K383,K388,K391,K396,K399,K402,K405,K406,K409,K412)</f>
        <v>0</v>
      </c>
      <c r="L419" s="512">
        <f t="shared" si="95"/>
        <v>343692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910" t="s">
        <v>768</v>
      </c>
      <c r="D422" s="1911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910" t="s">
        <v>705</v>
      </c>
      <c r="D423" s="1911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910" t="s">
        <v>261</v>
      </c>
      <c r="D424" s="191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910" t="s">
        <v>684</v>
      </c>
      <c r="D425" s="1911"/>
      <c r="E425" s="1378">
        <f>F425+G425+H425</f>
        <v>0</v>
      </c>
      <c r="F425" s="1717">
        <v>0</v>
      </c>
      <c r="G425" s="1718">
        <v>0</v>
      </c>
      <c r="H425" s="1716">
        <v>0</v>
      </c>
      <c r="I425" s="1717">
        <v>0</v>
      </c>
      <c r="J425" s="1718">
        <v>0</v>
      </c>
      <c r="K425" s="171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910" t="s">
        <v>926</v>
      </c>
      <c r="D426" s="191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742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917" t="str">
        <f>$B$7</f>
        <v>ОТЧЕТНИ ДАННИ ПО ЕБК ЗА ИЗПЪЛНЕНИЕТО НА БЮДЖЕТА</v>
      </c>
      <c r="C433" s="1918"/>
      <c r="D433" s="19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67" t="str">
        <f>$B$9</f>
        <v>ДГ "Нарцис"</v>
      </c>
      <c r="C435" s="1868"/>
      <c r="D435" s="1869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901" t="str">
        <f>$B$12</f>
        <v>Силистра</v>
      </c>
      <c r="C438" s="1902"/>
      <c r="D438" s="1903"/>
      <c r="E438" s="410" t="s">
        <v>891</v>
      </c>
      <c r="F438" s="232" t="str">
        <f>$F$12</f>
        <v>6905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466</v>
      </c>
      <c r="I441" s="244"/>
      <c r="J441" s="244"/>
      <c r="K441" s="244"/>
      <c r="L441" s="1377" t="s">
        <v>466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73" t="s">
        <v>2125</v>
      </c>
      <c r="F442" s="1874"/>
      <c r="G442" s="1874"/>
      <c r="H442" s="1875"/>
      <c r="I442" s="522" t="s">
        <v>2126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11467</v>
      </c>
      <c r="F445" s="546">
        <f t="shared" si="99"/>
        <v>11467</v>
      </c>
      <c r="G445" s="547">
        <f t="shared" si="99"/>
        <v>0</v>
      </c>
      <c r="H445" s="548">
        <f t="shared" si="99"/>
        <v>0</v>
      </c>
      <c r="I445" s="546">
        <f t="shared" si="99"/>
        <v>74530</v>
      </c>
      <c r="J445" s="547">
        <f t="shared" si="99"/>
        <v>0</v>
      </c>
      <c r="K445" s="548">
        <f t="shared" si="99"/>
        <v>0</v>
      </c>
      <c r="L445" s="549">
        <f t="shared" si="99"/>
        <v>74530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-11467</v>
      </c>
      <c r="F446" s="553">
        <f t="shared" si="100"/>
        <v>-11467</v>
      </c>
      <c r="G446" s="554">
        <f t="shared" si="100"/>
        <v>0</v>
      </c>
      <c r="H446" s="555">
        <f t="shared" si="100"/>
        <v>0</v>
      </c>
      <c r="I446" s="553">
        <f t="shared" si="100"/>
        <v>-74530</v>
      </c>
      <c r="J446" s="554">
        <f t="shared" si="100"/>
        <v>0</v>
      </c>
      <c r="K446" s="555">
        <f t="shared" si="100"/>
        <v>0</v>
      </c>
      <c r="L446" s="556">
        <f>+L597</f>
        <v>-74530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65" t="str">
        <f>$B$7</f>
        <v>ОТЧЕТНИ ДАННИ ПО ЕБК ЗА ИЗПЪЛНЕНИЕТО НА БЮДЖЕТА</v>
      </c>
      <c r="C449" s="1866"/>
      <c r="D449" s="186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67" t="str">
        <f>$B$9</f>
        <v>ДГ "Нарцис"</v>
      </c>
      <c r="C451" s="1868"/>
      <c r="D451" s="1869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901" t="str">
        <f>$B$12</f>
        <v>Силистра</v>
      </c>
      <c r="C454" s="1902"/>
      <c r="D454" s="1903"/>
      <c r="E454" s="410" t="s">
        <v>891</v>
      </c>
      <c r="F454" s="232" t="str">
        <f>$F$12</f>
        <v>6905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466</v>
      </c>
      <c r="I457" s="244"/>
      <c r="J457" s="244"/>
      <c r="K457" s="244"/>
      <c r="L457" s="1377" t="s">
        <v>466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85" t="s">
        <v>2127</v>
      </c>
      <c r="F458" s="1886"/>
      <c r="G458" s="1886"/>
      <c r="H458" s="1887"/>
      <c r="I458" s="564" t="s">
        <v>2128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467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915" t="s">
        <v>769</v>
      </c>
      <c r="D461" s="191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932" t="s">
        <v>772</v>
      </c>
      <c r="D465" s="193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932" t="s">
        <v>2052</v>
      </c>
      <c r="D468" s="193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2053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2054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915" t="s">
        <v>775</v>
      </c>
      <c r="D471" s="191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712">
        <v>0</v>
      </c>
      <c r="G476" s="1712">
        <v>0</v>
      </c>
      <c r="H476" s="585">
        <v>0</v>
      </c>
      <c r="I476" s="1712">
        <v>0</v>
      </c>
      <c r="J476" s="171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933" t="s">
        <v>782</v>
      </c>
      <c r="D478" s="193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712">
        <v>0</v>
      </c>
      <c r="G479" s="1712">
        <v>0</v>
      </c>
      <c r="H479" s="584">
        <v>0</v>
      </c>
      <c r="I479" s="1712">
        <v>0</v>
      </c>
      <c r="J479" s="171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712">
        <v>0</v>
      </c>
      <c r="G480" s="1712">
        <v>0</v>
      </c>
      <c r="H480" s="586">
        <v>0</v>
      </c>
      <c r="I480" s="1712">
        <v>0</v>
      </c>
      <c r="J480" s="171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921" t="s">
        <v>930</v>
      </c>
      <c r="D481" s="192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291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712">
        <v>0</v>
      </c>
      <c r="G494" s="1712">
        <v>0</v>
      </c>
      <c r="H494" s="602">
        <v>0</v>
      </c>
      <c r="I494" s="1712">
        <v>0</v>
      </c>
      <c r="J494" s="171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292</v>
      </c>
      <c r="E495" s="1393">
        <f t="shared" si="111"/>
        <v>0</v>
      </c>
      <c r="F495" s="1712">
        <v>0</v>
      </c>
      <c r="G495" s="1712">
        <v>0</v>
      </c>
      <c r="H495" s="585">
        <v>0</v>
      </c>
      <c r="I495" s="1712">
        <v>0</v>
      </c>
      <c r="J495" s="171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293</v>
      </c>
      <c r="E496" s="1383">
        <f t="shared" si="111"/>
        <v>0</v>
      </c>
      <c r="F496" s="1712">
        <v>0</v>
      </c>
      <c r="G496" s="1712">
        <v>0</v>
      </c>
      <c r="H496" s="586">
        <v>0</v>
      </c>
      <c r="I496" s="1712">
        <v>0</v>
      </c>
      <c r="J496" s="171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924" t="s">
        <v>935</v>
      </c>
      <c r="D497" s="192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294</v>
      </c>
      <c r="E498" s="1379">
        <f>F498+G498+H498</f>
        <v>0</v>
      </c>
      <c r="F498" s="1712">
        <v>0</v>
      </c>
      <c r="G498" s="1712">
        <v>0</v>
      </c>
      <c r="H498" s="584">
        <v>0</v>
      </c>
      <c r="I498" s="1712">
        <v>0</v>
      </c>
      <c r="J498" s="171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295</v>
      </c>
      <c r="E499" s="1381">
        <f>F499+G499+H499</f>
        <v>0</v>
      </c>
      <c r="F499" s="1712">
        <v>0</v>
      </c>
      <c r="G499" s="1712">
        <v>0</v>
      </c>
      <c r="H499" s="597">
        <v>0</v>
      </c>
      <c r="I499" s="1712">
        <v>0</v>
      </c>
      <c r="J499" s="171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296</v>
      </c>
      <c r="E500" s="1382">
        <f>F500+G500+H500</f>
        <v>0</v>
      </c>
      <c r="F500" s="1712">
        <v>0</v>
      </c>
      <c r="G500" s="1712">
        <v>0</v>
      </c>
      <c r="H500" s="585">
        <v>0</v>
      </c>
      <c r="I500" s="1712">
        <v>0</v>
      </c>
      <c r="J500" s="171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712">
        <v>0</v>
      </c>
      <c r="G501" s="1712">
        <v>0</v>
      </c>
      <c r="H501" s="585">
        <v>0</v>
      </c>
      <c r="I501" s="1712">
        <v>0</v>
      </c>
      <c r="J501" s="171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924" t="s">
        <v>24</v>
      </c>
      <c r="D502" s="1925"/>
      <c r="E502" s="605">
        <f>F502+G502+H502</f>
        <v>0</v>
      </c>
      <c r="F502" s="1714">
        <v>0</v>
      </c>
      <c r="G502" s="1715">
        <v>0</v>
      </c>
      <c r="H502" s="1713">
        <v>0</v>
      </c>
      <c r="I502" s="1714">
        <v>0</v>
      </c>
      <c r="J502" s="1715">
        <v>0</v>
      </c>
      <c r="K502" s="171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926" t="s">
        <v>936</v>
      </c>
      <c r="D503" s="192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921" t="s">
        <v>33</v>
      </c>
      <c r="D512" s="192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921" t="s">
        <v>37</v>
      </c>
      <c r="D516" s="192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473</v>
      </c>
      <c r="E520" s="1398">
        <f>F520+G520+H520</f>
        <v>0</v>
      </c>
      <c r="F520" s="1763">
        <v>0</v>
      </c>
      <c r="G520" s="1765">
        <v>0</v>
      </c>
      <c r="H520" s="1761">
        <v>0</v>
      </c>
      <c r="I520" s="1763">
        <v>0</v>
      </c>
      <c r="J520" s="1765">
        <v>0</v>
      </c>
      <c r="K520" s="1761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921" t="s">
        <v>937</v>
      </c>
      <c r="D521" s="192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297</v>
      </c>
      <c r="E522" s="1379">
        <f>F522+G522+H522</f>
        <v>0</v>
      </c>
      <c r="F522" s="1712">
        <v>0</v>
      </c>
      <c r="G522" s="1712">
        <v>0</v>
      </c>
      <c r="H522" s="584">
        <v>0</v>
      </c>
      <c r="I522" s="1712">
        <v>0</v>
      </c>
      <c r="J522" s="171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298</v>
      </c>
      <c r="E523" s="1383">
        <f>F523+G523+H523</f>
        <v>0</v>
      </c>
      <c r="F523" s="1712">
        <v>0</v>
      </c>
      <c r="G523" s="1712">
        <v>0</v>
      </c>
      <c r="H523" s="597">
        <v>0</v>
      </c>
      <c r="I523" s="1712">
        <v>0</v>
      </c>
      <c r="J523" s="171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924" t="s">
        <v>938</v>
      </c>
      <c r="D524" s="1920"/>
      <c r="E524" s="578">
        <f aca="true" t="shared" si="120" ref="E524:L524">SUM(E525:E530)</f>
        <v>-11467</v>
      </c>
      <c r="F524" s="587">
        <f t="shared" si="120"/>
        <v>-11467</v>
      </c>
      <c r="G524" s="580">
        <f t="shared" si="120"/>
        <v>0</v>
      </c>
      <c r="H524" s="581">
        <f>SUM(H525:H530)</f>
        <v>0</v>
      </c>
      <c r="I524" s="587">
        <f t="shared" si="120"/>
        <v>5326</v>
      </c>
      <c r="J524" s="580">
        <f t="shared" si="120"/>
        <v>0</v>
      </c>
      <c r="K524" s="581">
        <f t="shared" si="120"/>
        <v>0</v>
      </c>
      <c r="L524" s="578">
        <f t="shared" si="120"/>
        <v>5326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302</v>
      </c>
      <c r="E525" s="1389">
        <f aca="true" t="shared" si="121" ref="E525:E530">F525+G525+H525</f>
        <v>0</v>
      </c>
      <c r="F525" s="1764">
        <v>0</v>
      </c>
      <c r="G525" s="1766">
        <v>0</v>
      </c>
      <c r="H525" s="1762">
        <v>0</v>
      </c>
      <c r="I525" s="1764">
        <v>0</v>
      </c>
      <c r="J525" s="1766">
        <v>0</v>
      </c>
      <c r="K525" s="1762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303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-11467</v>
      </c>
      <c r="F527" s="158">
        <v>-11467</v>
      </c>
      <c r="G527" s="159"/>
      <c r="H527" s="585">
        <v>0</v>
      </c>
      <c r="I527" s="158">
        <v>5326</v>
      </c>
      <c r="J527" s="159"/>
      <c r="K527" s="585">
        <v>0</v>
      </c>
      <c r="L527" s="1387">
        <f t="shared" si="116"/>
        <v>5326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299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300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301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922" t="s">
        <v>314</v>
      </c>
      <c r="D531" s="192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712">
        <v>0</v>
      </c>
      <c r="G532" s="1712">
        <v>0</v>
      </c>
      <c r="H532" s="584">
        <v>0</v>
      </c>
      <c r="I532" s="1712">
        <v>0</v>
      </c>
      <c r="J532" s="171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712">
        <v>0</v>
      </c>
      <c r="G533" s="1712">
        <v>0</v>
      </c>
      <c r="H533" s="585">
        <v>0</v>
      </c>
      <c r="I533" s="1712">
        <v>0</v>
      </c>
      <c r="J533" s="171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712">
        <v>0</v>
      </c>
      <c r="G534" s="1712">
        <v>0</v>
      </c>
      <c r="H534" s="586">
        <v>0</v>
      </c>
      <c r="I534" s="1712">
        <v>0</v>
      </c>
      <c r="J534" s="171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921" t="s">
        <v>940</v>
      </c>
      <c r="D535" s="192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927" t="s">
        <v>941</v>
      </c>
      <c r="D536" s="192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476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477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478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479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919" t="s">
        <v>942</v>
      </c>
      <c r="D541" s="192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480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481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921" t="s">
        <v>943</v>
      </c>
      <c r="D544" s="192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482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483</v>
      </c>
      <c r="E549" s="1399">
        <f t="shared" si="124"/>
        <v>0</v>
      </c>
      <c r="F549" s="1712">
        <v>0</v>
      </c>
      <c r="G549" s="1712">
        <v>0</v>
      </c>
      <c r="H549" s="585">
        <v>0</v>
      </c>
      <c r="I549" s="1712">
        <v>0</v>
      </c>
      <c r="J549" s="171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712">
        <v>0</v>
      </c>
      <c r="G550" s="1712">
        <v>0</v>
      </c>
      <c r="H550" s="585">
        <v>0</v>
      </c>
      <c r="I550" s="1712">
        <v>0</v>
      </c>
      <c r="J550" s="171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712">
        <v>0</v>
      </c>
      <c r="G551" s="1712">
        <v>0</v>
      </c>
      <c r="H551" s="585">
        <v>0</v>
      </c>
      <c r="I551" s="1712">
        <v>0</v>
      </c>
      <c r="J551" s="171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712">
        <v>0</v>
      </c>
      <c r="G552" s="1712">
        <v>0</v>
      </c>
      <c r="H552" s="585">
        <v>0</v>
      </c>
      <c r="I552" s="1712">
        <v>0</v>
      </c>
      <c r="J552" s="171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712">
        <v>0</v>
      </c>
      <c r="G553" s="1712">
        <v>0</v>
      </c>
      <c r="H553" s="585">
        <v>0</v>
      </c>
      <c r="I553" s="1712">
        <v>0</v>
      </c>
      <c r="J553" s="171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712">
        <v>0</v>
      </c>
      <c r="G554" s="1712">
        <v>0</v>
      </c>
      <c r="H554" s="585">
        <v>0</v>
      </c>
      <c r="I554" s="1712">
        <v>0</v>
      </c>
      <c r="J554" s="171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712">
        <v>0</v>
      </c>
      <c r="G555" s="1712">
        <v>0</v>
      </c>
      <c r="H555" s="585">
        <v>0</v>
      </c>
      <c r="I555" s="1712">
        <v>0</v>
      </c>
      <c r="J555" s="171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728">
        <v>0</v>
      </c>
      <c r="G556" s="1729">
        <v>0</v>
      </c>
      <c r="H556" s="1730">
        <v>0</v>
      </c>
      <c r="I556" s="1729">
        <v>0</v>
      </c>
      <c r="J556" s="1729">
        <v>0</v>
      </c>
      <c r="K556" s="1730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727">
        <v>0</v>
      </c>
      <c r="I557" s="636"/>
      <c r="J557" s="637"/>
      <c r="K557" s="1727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712">
        <v>0</v>
      </c>
      <c r="G562" s="1712">
        <v>0</v>
      </c>
      <c r="H562" s="585">
        <v>0</v>
      </c>
      <c r="I562" s="1712">
        <v>0</v>
      </c>
      <c r="J562" s="171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712">
        <v>0</v>
      </c>
      <c r="G563" s="1712">
        <v>0</v>
      </c>
      <c r="H563" s="597">
        <v>0</v>
      </c>
      <c r="I563" s="1712">
        <v>0</v>
      </c>
      <c r="J563" s="171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919" t="s">
        <v>952</v>
      </c>
      <c r="D566" s="19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-79856</v>
      </c>
      <c r="J566" s="580">
        <f t="shared" si="128"/>
        <v>0</v>
      </c>
      <c r="K566" s="581">
        <f t="shared" si="128"/>
        <v>0</v>
      </c>
      <c r="L566" s="578">
        <f t="shared" si="128"/>
        <v>-79856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731">
        <v>0</v>
      </c>
      <c r="I573" s="152">
        <v>-79838</v>
      </c>
      <c r="J573" s="153">
        <v>0</v>
      </c>
      <c r="K573" s="1731">
        <v>0</v>
      </c>
      <c r="L573" s="1393">
        <f t="shared" si="129"/>
        <v>-79838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>
        <v>-18</v>
      </c>
      <c r="J577" s="159"/>
      <c r="K577" s="585">
        <v>0</v>
      </c>
      <c r="L577" s="1380">
        <f t="shared" si="129"/>
        <v>-18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919" t="s">
        <v>957</v>
      </c>
      <c r="D586" s="192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712">
        <v>0</v>
      </c>
      <c r="G587" s="1712">
        <v>0</v>
      </c>
      <c r="H587" s="584">
        <v>0</v>
      </c>
      <c r="I587" s="1712">
        <v>0</v>
      </c>
      <c r="J587" s="171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712">
        <v>0</v>
      </c>
      <c r="G588" s="1712">
        <v>0</v>
      </c>
      <c r="H588" s="585">
        <v>0</v>
      </c>
      <c r="I588" s="1712">
        <v>0</v>
      </c>
      <c r="J588" s="171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712">
        <v>0</v>
      </c>
      <c r="G589" s="1712">
        <v>0</v>
      </c>
      <c r="H589" s="585">
        <v>0</v>
      </c>
      <c r="I589" s="1712">
        <v>0</v>
      </c>
      <c r="J589" s="171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712">
        <v>0</v>
      </c>
      <c r="G590" s="1712">
        <v>0</v>
      </c>
      <c r="H590" s="586">
        <v>0</v>
      </c>
      <c r="I590" s="1712">
        <v>0</v>
      </c>
      <c r="J590" s="171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919" t="s">
        <v>834</v>
      </c>
      <c r="D591" s="192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742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-11467</v>
      </c>
      <c r="F597" s="663">
        <f t="shared" si="133"/>
        <v>-11467</v>
      </c>
      <c r="G597" s="664">
        <f t="shared" si="133"/>
        <v>0</v>
      </c>
      <c r="H597" s="665">
        <f t="shared" si="133"/>
        <v>0</v>
      </c>
      <c r="I597" s="663">
        <f t="shared" si="133"/>
        <v>-74530</v>
      </c>
      <c r="J597" s="664">
        <f t="shared" si="133"/>
        <v>0</v>
      </c>
      <c r="K597" s="666">
        <f t="shared" si="133"/>
        <v>0</v>
      </c>
      <c r="L597" s="662">
        <f t="shared" si="133"/>
        <v>-74530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947" t="s">
        <v>2137</v>
      </c>
      <c r="H600" s="1948"/>
      <c r="I600" s="1948"/>
      <c r="J600" s="194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937" t="s">
        <v>878</v>
      </c>
      <c r="H601" s="1937"/>
      <c r="I601" s="1937"/>
      <c r="J601" s="193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2137</v>
      </c>
      <c r="E603" s="671"/>
      <c r="F603" s="218" t="s">
        <v>880</v>
      </c>
      <c r="G603" s="1929" t="s">
        <v>2138</v>
      </c>
      <c r="H603" s="1930"/>
      <c r="I603" s="1930"/>
      <c r="J603" s="1931"/>
      <c r="K603" s="103"/>
      <c r="L603" s="228"/>
      <c r="M603" s="7">
        <v>1</v>
      </c>
      <c r="N603" s="518"/>
    </row>
    <row r="604" spans="1:14" ht="21.75" customHeight="1">
      <c r="A604" s="23"/>
      <c r="B604" s="1935" t="s">
        <v>881</v>
      </c>
      <c r="C604" s="1936"/>
      <c r="D604" s="672" t="s">
        <v>882</v>
      </c>
      <c r="E604" s="673"/>
      <c r="F604" s="674"/>
      <c r="G604" s="1937" t="s">
        <v>878</v>
      </c>
      <c r="H604" s="1937"/>
      <c r="I604" s="1937"/>
      <c r="J604" s="1937"/>
      <c r="K604" s="103"/>
      <c r="L604" s="228"/>
      <c r="M604" s="7">
        <v>1</v>
      </c>
      <c r="N604" s="518"/>
    </row>
    <row r="605" spans="1:14" ht="24.75" customHeight="1">
      <c r="A605" s="36"/>
      <c r="B605" s="1938">
        <v>44015</v>
      </c>
      <c r="C605" s="1939"/>
      <c r="D605" s="675" t="s">
        <v>883</v>
      </c>
      <c r="E605" s="676" t="s">
        <v>2139</v>
      </c>
      <c r="F605" s="677"/>
      <c r="G605" s="678" t="s">
        <v>884</v>
      </c>
      <c r="H605" s="1940" t="s">
        <v>2140</v>
      </c>
      <c r="I605" s="1941"/>
      <c r="J605" s="194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940"/>
      <c r="I607" s="1941"/>
      <c r="J607" s="194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65" t="str">
        <f>$B$7</f>
        <v>ОТЧЕТНИ ДАННИ ПО ЕБК ЗА ИЗПЪЛНЕНИЕТО НА БЮДЖЕТА</v>
      </c>
      <c r="C621" s="1866"/>
      <c r="D621" s="186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465</v>
      </c>
      <c r="F622" s="406" t="s">
        <v>836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867" t="str">
        <f>$B$9</f>
        <v>ДГ "Нарцис"</v>
      </c>
      <c r="C623" s="1868"/>
      <c r="D623" s="1869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7.25">
      <c r="B626" s="1870" t="str">
        <f>$B$12</f>
        <v>Силистра</v>
      </c>
      <c r="C626" s="1871"/>
      <c r="D626" s="1872"/>
      <c r="E626" s="410" t="s">
        <v>891</v>
      </c>
      <c r="F626" s="1360" t="str">
        <f>$F$12</f>
        <v>6905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7.25">
      <c r="B628" s="236"/>
      <c r="C628" s="237"/>
      <c r="D628" s="124" t="s">
        <v>892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466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713</v>
      </c>
      <c r="E630" s="1873" t="s">
        <v>2111</v>
      </c>
      <c r="F630" s="1874"/>
      <c r="G630" s="1874"/>
      <c r="H630" s="1875"/>
      <c r="I630" s="1876" t="s">
        <v>2112</v>
      </c>
      <c r="J630" s="1877"/>
      <c r="K630" s="1877"/>
      <c r="L630" s="1878"/>
      <c r="M630" s="7">
        <f>(IF($E752&lt;&gt;0,$M$2,IF($L752&lt;&gt;0,$M$2,"")))</f>
        <v>1</v>
      </c>
    </row>
    <row r="631" spans="2:13" ht="45">
      <c r="B631" s="250" t="s">
        <v>62</v>
      </c>
      <c r="C631" s="251" t="s">
        <v>467</v>
      </c>
      <c r="D631" s="252" t="s">
        <v>714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735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744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454"/>
      <c r="C634" s="1459">
        <f>VLOOKUP(D635,EBK_DEIN2,2,FALSE)</f>
        <v>3311</v>
      </c>
      <c r="D634" s="1458" t="s">
        <v>793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7">
        <f>+C634</f>
        <v>3311</v>
      </c>
      <c r="D635" s="1452" t="s">
        <v>2064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6"/>
      <c r="C636" s="1453"/>
      <c r="D636" s="1457" t="s">
        <v>715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879" t="s">
        <v>745</v>
      </c>
      <c r="D637" s="1880"/>
      <c r="E637" s="273">
        <f aca="true" t="shared" si="134" ref="E637:L637">SUM(E638:E639)</f>
        <v>386804</v>
      </c>
      <c r="F637" s="274">
        <f t="shared" si="134"/>
        <v>386804</v>
      </c>
      <c r="G637" s="275">
        <f t="shared" si="134"/>
        <v>0</v>
      </c>
      <c r="H637" s="276">
        <f t="shared" si="134"/>
        <v>0</v>
      </c>
      <c r="I637" s="274">
        <f t="shared" si="134"/>
        <v>153539</v>
      </c>
      <c r="J637" s="275">
        <f t="shared" si="134"/>
        <v>0</v>
      </c>
      <c r="K637" s="276">
        <f t="shared" si="134"/>
        <v>0</v>
      </c>
      <c r="L637" s="273">
        <f t="shared" si="134"/>
        <v>153539</v>
      </c>
      <c r="M637" s="12">
        <f aca="true" t="shared" si="135" ref="M637:M668">(IF($E637&lt;&gt;0,$M$2,IF($L637&lt;&gt;0,$M$2,"")))</f>
        <v>1</v>
      </c>
      <c r="N637" s="13"/>
    </row>
    <row r="638" spans="2:14" ht="15">
      <c r="B638" s="278"/>
      <c r="C638" s="279">
        <v>101</v>
      </c>
      <c r="D638" s="280" t="s">
        <v>746</v>
      </c>
      <c r="E638" s="281">
        <f>F638+G638+H638</f>
        <v>386804</v>
      </c>
      <c r="F638" s="152">
        <v>386804</v>
      </c>
      <c r="G638" s="153"/>
      <c r="H638" s="1418"/>
      <c r="I638" s="152">
        <v>153539</v>
      </c>
      <c r="J638" s="153"/>
      <c r="K638" s="1418"/>
      <c r="L638" s="281">
        <f>I638+J638+K638</f>
        <v>153539</v>
      </c>
      <c r="M638" s="12">
        <f t="shared" si="135"/>
        <v>1</v>
      </c>
      <c r="N638" s="13"/>
    </row>
    <row r="639" spans="2:14" ht="15">
      <c r="B639" s="278"/>
      <c r="C639" s="285">
        <v>102</v>
      </c>
      <c r="D639" s="286" t="s">
        <v>747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863" t="s">
        <v>748</v>
      </c>
      <c r="D640" s="1864"/>
      <c r="E640" s="273">
        <f aca="true" t="shared" si="136" ref="E640:L640">SUM(E641:E645)</f>
        <v>16196</v>
      </c>
      <c r="F640" s="274">
        <f t="shared" si="136"/>
        <v>16196</v>
      </c>
      <c r="G640" s="275">
        <f t="shared" si="136"/>
        <v>0</v>
      </c>
      <c r="H640" s="276">
        <f t="shared" si="136"/>
        <v>0</v>
      </c>
      <c r="I640" s="274">
        <f t="shared" si="136"/>
        <v>12191</v>
      </c>
      <c r="J640" s="275">
        <f t="shared" si="136"/>
        <v>0</v>
      </c>
      <c r="K640" s="276">
        <f t="shared" si="136"/>
        <v>0</v>
      </c>
      <c r="L640" s="273">
        <f t="shared" si="136"/>
        <v>12191</v>
      </c>
      <c r="M640" s="12">
        <f t="shared" si="135"/>
        <v>1</v>
      </c>
      <c r="N640" s="13"/>
    </row>
    <row r="641" spans="2:14" ht="15">
      <c r="B641" s="291"/>
      <c r="C641" s="279">
        <v>201</v>
      </c>
      <c r="D641" s="280" t="s">
        <v>749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">
      <c r="B642" s="292"/>
      <c r="C642" s="293">
        <v>202</v>
      </c>
      <c r="D642" s="294" t="s">
        <v>750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">
      <c r="B643" s="299"/>
      <c r="C643" s="293">
        <v>205</v>
      </c>
      <c r="D643" s="294" t="s">
        <v>596</v>
      </c>
      <c r="E643" s="295">
        <f>F643+G643+H643</f>
        <v>14000</v>
      </c>
      <c r="F643" s="158">
        <v>14000</v>
      </c>
      <c r="G643" s="159"/>
      <c r="H643" s="1420"/>
      <c r="I643" s="158">
        <v>10378</v>
      </c>
      <c r="J643" s="159"/>
      <c r="K643" s="1420"/>
      <c r="L643" s="295">
        <f>I643+J643+K643</f>
        <v>10378</v>
      </c>
      <c r="M643" s="12">
        <f t="shared" si="135"/>
        <v>1</v>
      </c>
      <c r="N643" s="13"/>
    </row>
    <row r="644" spans="2:14" ht="15">
      <c r="B644" s="299"/>
      <c r="C644" s="293">
        <v>208</v>
      </c>
      <c r="D644" s="300" t="s">
        <v>597</v>
      </c>
      <c r="E644" s="295">
        <f>F644+G644+H644</f>
        <v>698</v>
      </c>
      <c r="F644" s="158">
        <v>698</v>
      </c>
      <c r="G644" s="159"/>
      <c r="H644" s="1420"/>
      <c r="I644" s="158">
        <v>765</v>
      </c>
      <c r="J644" s="159"/>
      <c r="K644" s="1420"/>
      <c r="L644" s="295">
        <f>I644+J644+K644</f>
        <v>765</v>
      </c>
      <c r="M644" s="12">
        <f t="shared" si="135"/>
        <v>1</v>
      </c>
      <c r="N644" s="13"/>
    </row>
    <row r="645" spans="2:14" ht="15">
      <c r="B645" s="291"/>
      <c r="C645" s="285">
        <v>209</v>
      </c>
      <c r="D645" s="301" t="s">
        <v>598</v>
      </c>
      <c r="E645" s="287">
        <f>F645+G645+H645</f>
        <v>1498</v>
      </c>
      <c r="F645" s="173">
        <v>1498</v>
      </c>
      <c r="G645" s="174"/>
      <c r="H645" s="1421"/>
      <c r="I645" s="173">
        <v>1048</v>
      </c>
      <c r="J645" s="174"/>
      <c r="K645" s="1421"/>
      <c r="L645" s="287">
        <f>I645+J645+K645</f>
        <v>1048</v>
      </c>
      <c r="M645" s="12">
        <f t="shared" si="135"/>
        <v>1</v>
      </c>
      <c r="N645" s="13"/>
    </row>
    <row r="646" spans="2:14" ht="15">
      <c r="B646" s="272">
        <v>500</v>
      </c>
      <c r="C646" s="1881" t="s">
        <v>194</v>
      </c>
      <c r="D646" s="1882"/>
      <c r="E646" s="273">
        <f aca="true" t="shared" si="137" ref="E646:L646">SUM(E647:E653)</f>
        <v>82600</v>
      </c>
      <c r="F646" s="274">
        <f t="shared" si="137"/>
        <v>82600</v>
      </c>
      <c r="G646" s="275">
        <f t="shared" si="137"/>
        <v>0</v>
      </c>
      <c r="H646" s="276">
        <f t="shared" si="137"/>
        <v>0</v>
      </c>
      <c r="I646" s="274">
        <f t="shared" si="137"/>
        <v>33536</v>
      </c>
      <c r="J646" s="275">
        <f t="shared" si="137"/>
        <v>0</v>
      </c>
      <c r="K646" s="276">
        <f t="shared" si="137"/>
        <v>0</v>
      </c>
      <c r="L646" s="273">
        <f t="shared" si="137"/>
        <v>33536</v>
      </c>
      <c r="M646" s="12">
        <f t="shared" si="135"/>
        <v>1</v>
      </c>
      <c r="N646" s="13"/>
    </row>
    <row r="647" spans="2:14" ht="15">
      <c r="B647" s="291"/>
      <c r="C647" s="302">
        <v>551</v>
      </c>
      <c r="D647" s="303" t="s">
        <v>195</v>
      </c>
      <c r="E647" s="281">
        <f aca="true" t="shared" si="138" ref="E647:E654">F647+G647+H647</f>
        <v>46400</v>
      </c>
      <c r="F647" s="152">
        <v>46400</v>
      </c>
      <c r="G647" s="153"/>
      <c r="H647" s="1418"/>
      <c r="I647" s="152">
        <v>18605</v>
      </c>
      <c r="J647" s="153"/>
      <c r="K647" s="1418"/>
      <c r="L647" s="281">
        <f aca="true" t="shared" si="139" ref="L647:L654">I647+J647+K647</f>
        <v>18605</v>
      </c>
      <c r="M647" s="12">
        <f t="shared" si="135"/>
        <v>1</v>
      </c>
      <c r="N647" s="13"/>
    </row>
    <row r="648" spans="2:14" ht="15">
      <c r="B648" s="291"/>
      <c r="C648" s="304">
        <v>552</v>
      </c>
      <c r="D648" s="305" t="s">
        <v>910</v>
      </c>
      <c r="E648" s="295">
        <f t="shared" si="138"/>
        <v>9200</v>
      </c>
      <c r="F648" s="158">
        <v>9200</v>
      </c>
      <c r="G648" s="159"/>
      <c r="H648" s="1420"/>
      <c r="I648" s="158">
        <v>3640</v>
      </c>
      <c r="J648" s="159"/>
      <c r="K648" s="1420"/>
      <c r="L648" s="295">
        <f t="shared" si="139"/>
        <v>3640</v>
      </c>
      <c r="M648" s="12">
        <f t="shared" si="135"/>
        <v>1</v>
      </c>
      <c r="N648" s="13"/>
    </row>
    <row r="649" spans="2:14" ht="15">
      <c r="B649" s="306"/>
      <c r="C649" s="304">
        <v>558</v>
      </c>
      <c r="D649" s="307" t="s">
        <v>872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">
      <c r="B650" s="306"/>
      <c r="C650" s="304">
        <v>560</v>
      </c>
      <c r="D650" s="307" t="s">
        <v>196</v>
      </c>
      <c r="E650" s="295">
        <f t="shared" si="138"/>
        <v>18000</v>
      </c>
      <c r="F650" s="158">
        <v>18000</v>
      </c>
      <c r="G650" s="159"/>
      <c r="H650" s="1420"/>
      <c r="I650" s="158">
        <v>7770</v>
      </c>
      <c r="J650" s="159"/>
      <c r="K650" s="1420"/>
      <c r="L650" s="295">
        <f t="shared" si="139"/>
        <v>7770</v>
      </c>
      <c r="M650" s="12">
        <f t="shared" si="135"/>
        <v>1</v>
      </c>
      <c r="N650" s="13"/>
    </row>
    <row r="651" spans="2:14" ht="15">
      <c r="B651" s="306"/>
      <c r="C651" s="304">
        <v>580</v>
      </c>
      <c r="D651" s="305" t="s">
        <v>197</v>
      </c>
      <c r="E651" s="295">
        <f t="shared" si="138"/>
        <v>9000</v>
      </c>
      <c r="F651" s="158">
        <v>9000</v>
      </c>
      <c r="G651" s="159"/>
      <c r="H651" s="1420"/>
      <c r="I651" s="158">
        <v>3521</v>
      </c>
      <c r="J651" s="159"/>
      <c r="K651" s="1420"/>
      <c r="L651" s="295">
        <f t="shared" si="139"/>
        <v>3521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874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0.7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883" t="s">
        <v>199</v>
      </c>
      <c r="D654" s="188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863" t="s">
        <v>200</v>
      </c>
      <c r="D655" s="1864"/>
      <c r="E655" s="310">
        <f aca="true" t="shared" si="140" ref="E655:L655">SUM(E656:E672)</f>
        <v>113567</v>
      </c>
      <c r="F655" s="274">
        <f t="shared" si="140"/>
        <v>32450</v>
      </c>
      <c r="G655" s="275">
        <f t="shared" si="140"/>
        <v>81117</v>
      </c>
      <c r="H655" s="276">
        <f t="shared" si="140"/>
        <v>0</v>
      </c>
      <c r="I655" s="274">
        <f t="shared" si="140"/>
        <v>16333</v>
      </c>
      <c r="J655" s="275">
        <f t="shared" si="140"/>
        <v>24550</v>
      </c>
      <c r="K655" s="276">
        <f t="shared" si="140"/>
        <v>0</v>
      </c>
      <c r="L655" s="310">
        <f t="shared" si="140"/>
        <v>40883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201</v>
      </c>
      <c r="E656" s="281">
        <f aca="true" t="shared" si="141" ref="E656:E672">F656+G656+H656</f>
        <v>37198</v>
      </c>
      <c r="F656" s="152">
        <v>6111</v>
      </c>
      <c r="G656" s="153">
        <v>31087</v>
      </c>
      <c r="H656" s="1418"/>
      <c r="I656" s="152">
        <v>2807</v>
      </c>
      <c r="J656" s="153">
        <v>4982</v>
      </c>
      <c r="K656" s="1418"/>
      <c r="L656" s="281">
        <f aca="true" t="shared" si="142" ref="L656:L672">I656+J656+K656</f>
        <v>7789</v>
      </c>
      <c r="M656" s="12">
        <f t="shared" si="135"/>
        <v>1</v>
      </c>
      <c r="N656" s="13"/>
    </row>
    <row r="657" spans="2:14" ht="1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203</v>
      </c>
      <c r="E658" s="295">
        <f t="shared" si="141"/>
        <v>4666</v>
      </c>
      <c r="F658" s="158">
        <v>4266</v>
      </c>
      <c r="G658" s="159">
        <v>400</v>
      </c>
      <c r="H658" s="1420"/>
      <c r="I658" s="158">
        <v>4266</v>
      </c>
      <c r="J658" s="159">
        <v>0</v>
      </c>
      <c r="K658" s="1420"/>
      <c r="L658" s="295">
        <f t="shared" si="142"/>
        <v>4266</v>
      </c>
      <c r="M658" s="12">
        <f t="shared" si="135"/>
        <v>1</v>
      </c>
      <c r="N658" s="13"/>
    </row>
    <row r="659" spans="2:14" ht="15">
      <c r="B659" s="292"/>
      <c r="C659" s="293">
        <v>1014</v>
      </c>
      <c r="D659" s="294" t="s">
        <v>204</v>
      </c>
      <c r="E659" s="295">
        <f t="shared" si="141"/>
        <v>1977</v>
      </c>
      <c r="F659" s="158">
        <v>1677</v>
      </c>
      <c r="G659" s="159">
        <v>300</v>
      </c>
      <c r="H659" s="1420"/>
      <c r="I659" s="158">
        <v>1677</v>
      </c>
      <c r="J659" s="159">
        <v>0</v>
      </c>
      <c r="K659" s="1420"/>
      <c r="L659" s="295">
        <f t="shared" si="142"/>
        <v>1677</v>
      </c>
      <c r="M659" s="12">
        <f t="shared" si="135"/>
        <v>1</v>
      </c>
      <c r="N659" s="13"/>
    </row>
    <row r="660" spans="2:14" ht="15">
      <c r="B660" s="292"/>
      <c r="C660" s="293">
        <v>1015</v>
      </c>
      <c r="D660" s="294" t="s">
        <v>205</v>
      </c>
      <c r="E660" s="295">
        <f t="shared" si="141"/>
        <v>6112</v>
      </c>
      <c r="F660" s="158">
        <v>2613</v>
      </c>
      <c r="G660" s="159">
        <v>3499</v>
      </c>
      <c r="H660" s="1420"/>
      <c r="I660" s="158">
        <v>2613</v>
      </c>
      <c r="J660" s="159">
        <v>1921</v>
      </c>
      <c r="K660" s="1420"/>
      <c r="L660" s="295">
        <f t="shared" si="142"/>
        <v>4534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206</v>
      </c>
      <c r="E661" s="314">
        <f t="shared" si="141"/>
        <v>42000</v>
      </c>
      <c r="F661" s="164">
        <v>2000</v>
      </c>
      <c r="G661" s="165">
        <v>40000</v>
      </c>
      <c r="H661" s="1419"/>
      <c r="I661" s="164">
        <v>181</v>
      </c>
      <c r="J661" s="165">
        <v>16289</v>
      </c>
      <c r="K661" s="1419"/>
      <c r="L661" s="314">
        <f t="shared" si="142"/>
        <v>16470</v>
      </c>
      <c r="M661" s="12">
        <f t="shared" si="135"/>
        <v>1</v>
      </c>
      <c r="N661" s="13"/>
    </row>
    <row r="662" spans="2:14" ht="15">
      <c r="B662" s="278"/>
      <c r="C662" s="318">
        <v>1020</v>
      </c>
      <c r="D662" s="319" t="s">
        <v>207</v>
      </c>
      <c r="E662" s="320">
        <f t="shared" si="141"/>
        <v>15783</v>
      </c>
      <c r="F662" s="454">
        <v>12283</v>
      </c>
      <c r="G662" s="455">
        <v>3500</v>
      </c>
      <c r="H662" s="1428"/>
      <c r="I662" s="454">
        <v>3939</v>
      </c>
      <c r="J662" s="455">
        <v>1358</v>
      </c>
      <c r="K662" s="1428"/>
      <c r="L662" s="320">
        <f t="shared" si="142"/>
        <v>5297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208</v>
      </c>
      <c r="E663" s="326">
        <f t="shared" si="141"/>
        <v>3000</v>
      </c>
      <c r="F663" s="449">
        <v>1000</v>
      </c>
      <c r="G663" s="450">
        <v>2000</v>
      </c>
      <c r="H663" s="1425"/>
      <c r="I663" s="449">
        <v>0</v>
      </c>
      <c r="J663" s="450">
        <v>0</v>
      </c>
      <c r="K663" s="1425"/>
      <c r="L663" s="326">
        <f t="shared" si="142"/>
        <v>0</v>
      </c>
      <c r="M663" s="12">
        <f t="shared" si="135"/>
        <v>1</v>
      </c>
      <c r="N663" s="13"/>
    </row>
    <row r="664" spans="2:14" ht="15">
      <c r="B664" s="292"/>
      <c r="C664" s="318">
        <v>1051</v>
      </c>
      <c r="D664" s="331" t="s">
        <v>209</v>
      </c>
      <c r="E664" s="320">
        <f t="shared" si="141"/>
        <v>2800</v>
      </c>
      <c r="F664" s="454">
        <v>2500</v>
      </c>
      <c r="G664" s="455">
        <v>300</v>
      </c>
      <c r="H664" s="1428"/>
      <c r="I664" s="454">
        <v>850</v>
      </c>
      <c r="J664" s="455">
        <v>0</v>
      </c>
      <c r="K664" s="1428"/>
      <c r="L664" s="320">
        <f t="shared" si="142"/>
        <v>850</v>
      </c>
      <c r="M664" s="12">
        <f t="shared" si="135"/>
        <v>1</v>
      </c>
      <c r="N664" s="13"/>
    </row>
    <row r="665" spans="2:14" ht="1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">
      <c r="B666" s="292"/>
      <c r="C666" s="324">
        <v>1053</v>
      </c>
      <c r="D666" s="325" t="s">
        <v>875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">
      <c r="B668" s="292"/>
      <c r="C668" s="324">
        <v>1063</v>
      </c>
      <c r="D668" s="332" t="s">
        <v>802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306</v>
      </c>
      <c r="E671" s="295">
        <f t="shared" si="141"/>
        <v>31</v>
      </c>
      <c r="F671" s="158"/>
      <c r="G671" s="159">
        <v>31</v>
      </c>
      <c r="H671" s="1420"/>
      <c r="I671" s="158"/>
      <c r="J671" s="159">
        <v>0</v>
      </c>
      <c r="K671" s="1420"/>
      <c r="L671" s="295">
        <f t="shared" si="142"/>
        <v>0</v>
      </c>
      <c r="M671" s="12">
        <f t="shared" si="143"/>
        <v>1</v>
      </c>
      <c r="N671" s="13"/>
    </row>
    <row r="672" spans="2:14" ht="1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853" t="s">
        <v>273</v>
      </c>
      <c r="D673" s="185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853" t="s">
        <v>723</v>
      </c>
      <c r="D677" s="185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853" t="s">
        <v>219</v>
      </c>
      <c r="D683" s="185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">
      <c r="B684" s="292"/>
      <c r="C684" s="279">
        <v>2221</v>
      </c>
      <c r="D684" s="280" t="s">
        <v>307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853" t="s">
        <v>221</v>
      </c>
      <c r="D686" s="185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861" t="s">
        <v>222</v>
      </c>
      <c r="D687" s="186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861" t="s">
        <v>223</v>
      </c>
      <c r="D688" s="186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861" t="s">
        <v>1662</v>
      </c>
      <c r="D689" s="186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853" t="s">
        <v>224</v>
      </c>
      <c r="D690" s="185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">
      <c r="B691" s="346"/>
      <c r="C691" s="279">
        <v>2910</v>
      </c>
      <c r="D691" s="347" t="s">
        <v>2050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0.7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0.7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">
      <c r="B696" s="292"/>
      <c r="C696" s="318">
        <v>2990</v>
      </c>
      <c r="D696" s="356" t="s">
        <v>2069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2100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716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0.7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853" t="s">
        <v>234</v>
      </c>
      <c r="D705" s="1854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853" t="s">
        <v>235</v>
      </c>
      <c r="D706" s="185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853" t="s">
        <v>236</v>
      </c>
      <c r="D707" s="1854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771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853" t="s">
        <v>237</v>
      </c>
      <c r="D708" s="185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853" t="s">
        <v>1663</v>
      </c>
      <c r="D715" s="185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853" t="s">
        <v>1660</v>
      </c>
      <c r="D719" s="185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853" t="s">
        <v>1661</v>
      </c>
      <c r="D720" s="185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861" t="s">
        <v>247</v>
      </c>
      <c r="D721" s="186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853" t="s">
        <v>274</v>
      </c>
      <c r="D722" s="185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">
      <c r="B723" s="362"/>
      <c r="C723" s="279">
        <v>4901</v>
      </c>
      <c r="D723" s="364" t="s">
        <v>275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">
      <c r="B724" s="362"/>
      <c r="C724" s="285">
        <v>4902</v>
      </c>
      <c r="D724" s="301" t="s">
        <v>276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857" t="s">
        <v>248</v>
      </c>
      <c r="D725" s="1858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857" t="s">
        <v>249</v>
      </c>
      <c r="D726" s="1858"/>
      <c r="E726" s="310">
        <f aca="true" t="shared" si="163" ref="E726:L726">SUM(E727:E733)</f>
        <v>5000</v>
      </c>
      <c r="F726" s="274">
        <f t="shared" si="163"/>
        <v>5000</v>
      </c>
      <c r="G726" s="275">
        <f t="shared" si="163"/>
        <v>0</v>
      </c>
      <c r="H726" s="276">
        <f t="shared" si="163"/>
        <v>0</v>
      </c>
      <c r="I726" s="274">
        <f t="shared" si="163"/>
        <v>779</v>
      </c>
      <c r="J726" s="275">
        <f t="shared" si="163"/>
        <v>0</v>
      </c>
      <c r="K726" s="276">
        <f t="shared" si="163"/>
        <v>0</v>
      </c>
      <c r="L726" s="310">
        <f t="shared" si="163"/>
        <v>779</v>
      </c>
      <c r="M726" s="12">
        <f t="shared" si="155"/>
        <v>1</v>
      </c>
      <c r="N726" s="13"/>
    </row>
    <row r="727" spans="2:14" ht="15">
      <c r="B727" s="366"/>
      <c r="C727" s="367">
        <v>5201</v>
      </c>
      <c r="D727" s="368" t="s">
        <v>250</v>
      </c>
      <c r="E727" s="281">
        <f aca="true" t="shared" si="164" ref="E727:E733">F727+G727+H727</f>
        <v>779</v>
      </c>
      <c r="F727" s="152">
        <v>779</v>
      </c>
      <c r="G727" s="153"/>
      <c r="H727" s="1418"/>
      <c r="I727" s="152">
        <v>779</v>
      </c>
      <c r="J727" s="153"/>
      <c r="K727" s="1418"/>
      <c r="L727" s="281">
        <f aca="true" t="shared" si="165" ref="L727:L733">I727+J727+K727</f>
        <v>779</v>
      </c>
      <c r="M727" s="12">
        <f t="shared" si="155"/>
        <v>1</v>
      </c>
      <c r="N727" s="13"/>
    </row>
    <row r="728" spans="2:14" ht="1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">
      <c r="B729" s="366"/>
      <c r="C729" s="369">
        <v>5203</v>
      </c>
      <c r="D729" s="370" t="s">
        <v>619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">
      <c r="B730" s="366"/>
      <c r="C730" s="369">
        <v>5204</v>
      </c>
      <c r="D730" s="370" t="s">
        <v>620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">
      <c r="B731" s="366"/>
      <c r="C731" s="369">
        <v>5205</v>
      </c>
      <c r="D731" s="370" t="s">
        <v>621</v>
      </c>
      <c r="E731" s="295">
        <f t="shared" si="164"/>
        <v>4221</v>
      </c>
      <c r="F731" s="158">
        <v>4221</v>
      </c>
      <c r="G731" s="159"/>
      <c r="H731" s="1420"/>
      <c r="I731" s="158">
        <v>0</v>
      </c>
      <c r="J731" s="159"/>
      <c r="K731" s="1420"/>
      <c r="L731" s="295">
        <f t="shared" si="165"/>
        <v>0</v>
      </c>
      <c r="M731" s="12">
        <f t="shared" si="155"/>
        <v>1</v>
      </c>
      <c r="N731" s="13"/>
    </row>
    <row r="732" spans="2:14" ht="15">
      <c r="B732" s="366"/>
      <c r="C732" s="369">
        <v>5206</v>
      </c>
      <c r="D732" s="370" t="s">
        <v>622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">
      <c r="B733" s="366"/>
      <c r="C733" s="371">
        <v>5219</v>
      </c>
      <c r="D733" s="372" t="s">
        <v>623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857" t="s">
        <v>624</v>
      </c>
      <c r="D734" s="185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308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">
      <c r="B736" s="366"/>
      <c r="C736" s="371">
        <v>5309</v>
      </c>
      <c r="D736" s="372" t="s">
        <v>625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857" t="s">
        <v>686</v>
      </c>
      <c r="D737" s="185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853" t="s">
        <v>687</v>
      </c>
      <c r="D738" s="185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">
      <c r="B739" s="362"/>
      <c r="C739" s="279">
        <v>5501</v>
      </c>
      <c r="D739" s="311" t="s">
        <v>688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">
      <c r="B740" s="362"/>
      <c r="C740" s="293">
        <v>5502</v>
      </c>
      <c r="D740" s="294" t="s">
        <v>689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">
      <c r="B741" s="362"/>
      <c r="C741" s="293">
        <v>5503</v>
      </c>
      <c r="D741" s="363" t="s">
        <v>690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">
      <c r="B742" s="362"/>
      <c r="C742" s="285">
        <v>5504</v>
      </c>
      <c r="D742" s="339" t="s">
        <v>691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">
      <c r="B743" s="365">
        <v>5700</v>
      </c>
      <c r="C743" s="1859" t="s">
        <v>915</v>
      </c>
      <c r="D743" s="186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">
      <c r="B744" s="366"/>
      <c r="C744" s="367">
        <v>5701</v>
      </c>
      <c r="D744" s="368" t="s">
        <v>692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771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">
      <c r="B745" s="366"/>
      <c r="C745" s="373">
        <v>5702</v>
      </c>
      <c r="D745" s="374" t="s">
        <v>693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771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694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771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855" t="s">
        <v>695</v>
      </c>
      <c r="D747" s="185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855" t="s">
        <v>695</v>
      </c>
      <c r="D748" s="185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">
      <c r="B752" s="1464"/>
      <c r="C752" s="393" t="s">
        <v>742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604167</v>
      </c>
      <c r="F752" s="396">
        <f t="shared" si="169"/>
        <v>523050</v>
      </c>
      <c r="G752" s="397">
        <f t="shared" si="169"/>
        <v>81117</v>
      </c>
      <c r="H752" s="398">
        <f t="shared" si="169"/>
        <v>0</v>
      </c>
      <c r="I752" s="396">
        <f t="shared" si="169"/>
        <v>216378</v>
      </c>
      <c r="J752" s="397">
        <f t="shared" si="169"/>
        <v>24550</v>
      </c>
      <c r="K752" s="398">
        <f t="shared" si="169"/>
        <v>0</v>
      </c>
      <c r="L752" s="395">
        <f t="shared" si="169"/>
        <v>240928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">
      <c r="B759" s="1865" t="str">
        <f>$B$7</f>
        <v>ОТЧЕТНИ ДАННИ ПО ЕБК ЗА ИЗПЪЛНЕНИЕТО НА БЮДЖЕТА</v>
      </c>
      <c r="C759" s="1866"/>
      <c r="D759" s="186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">
      <c r="B760" s="228"/>
      <c r="C760" s="391"/>
      <c r="D760" s="400"/>
      <c r="E760" s="406" t="s">
        <v>465</v>
      </c>
      <c r="F760" s="406" t="s">
        <v>836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7.25">
      <c r="B761" s="1867" t="str">
        <f>$B$9</f>
        <v>ДГ "Нарцис"</v>
      </c>
      <c r="C761" s="1868"/>
      <c r="D761" s="1869"/>
      <c r="E761" s="115">
        <f>$E$9</f>
        <v>43831</v>
      </c>
      <c r="F761" s="226">
        <f>$F$9</f>
        <v>44012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7.25">
      <c r="B764" s="1870" t="str">
        <f>$B$12</f>
        <v>Силистра</v>
      </c>
      <c r="C764" s="1871"/>
      <c r="D764" s="1872"/>
      <c r="E764" s="410" t="s">
        <v>891</v>
      </c>
      <c r="F764" s="1360" t="str">
        <f>$F$12</f>
        <v>6905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7.25">
      <c r="B766" s="236"/>
      <c r="C766" s="237"/>
      <c r="D766" s="124" t="s">
        <v>892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466</v>
      </c>
      <c r="M767" s="7">
        <f>(IF($E890&lt;&gt;0,$M$2,IF($L890&lt;&gt;0,$M$2,"")))</f>
        <v>1</v>
      </c>
    </row>
    <row r="768" spans="2:13" ht="17.25">
      <c r="B768" s="247"/>
      <c r="C768" s="248"/>
      <c r="D768" s="249" t="s">
        <v>713</v>
      </c>
      <c r="E768" s="1873" t="s">
        <v>2111</v>
      </c>
      <c r="F768" s="1874"/>
      <c r="G768" s="1874"/>
      <c r="H768" s="1875"/>
      <c r="I768" s="1876" t="s">
        <v>2112</v>
      </c>
      <c r="J768" s="1877"/>
      <c r="K768" s="1877"/>
      <c r="L768" s="1878"/>
      <c r="M768" s="7">
        <f>(IF($E890&lt;&gt;0,$M$2,IF($L890&lt;&gt;0,$M$2,"")))</f>
        <v>1</v>
      </c>
    </row>
    <row r="769" spans="2:13" ht="45">
      <c r="B769" s="250" t="s">
        <v>62</v>
      </c>
      <c r="C769" s="251" t="s">
        <v>467</v>
      </c>
      <c r="D769" s="252" t="s">
        <v>714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735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">
      <c r="B770" s="258"/>
      <c r="C770" s="259"/>
      <c r="D770" s="260" t="s">
        <v>744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">
      <c r="B772" s="1454"/>
      <c r="C772" s="1459">
        <f>VLOOKUP(D773,EBK_DEIN2,2,FALSE)</f>
        <v>3338</v>
      </c>
      <c r="D772" s="1458" t="s">
        <v>793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">
      <c r="B773" s="1450"/>
      <c r="C773" s="1587">
        <f>+C772</f>
        <v>3338</v>
      </c>
      <c r="D773" s="1452" t="s">
        <v>2062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">
      <c r="B774" s="1456"/>
      <c r="C774" s="1453"/>
      <c r="D774" s="1457" t="s">
        <v>715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">
      <c r="B775" s="272">
        <v>100</v>
      </c>
      <c r="C775" s="1879" t="s">
        <v>745</v>
      </c>
      <c r="D775" s="1880"/>
      <c r="E775" s="273">
        <f aca="true" t="shared" si="170" ref="E775:L775">SUM(E776:E777)</f>
        <v>33000</v>
      </c>
      <c r="F775" s="274">
        <f t="shared" si="170"/>
        <v>33000</v>
      </c>
      <c r="G775" s="275">
        <f t="shared" si="170"/>
        <v>0</v>
      </c>
      <c r="H775" s="276">
        <f t="shared" si="170"/>
        <v>0</v>
      </c>
      <c r="I775" s="274">
        <f t="shared" si="170"/>
        <v>18150</v>
      </c>
      <c r="J775" s="275">
        <f t="shared" si="170"/>
        <v>0</v>
      </c>
      <c r="K775" s="276">
        <f t="shared" si="170"/>
        <v>0</v>
      </c>
      <c r="L775" s="273">
        <f t="shared" si="170"/>
        <v>18150</v>
      </c>
      <c r="M775" s="12">
        <f aca="true" t="shared" si="171" ref="M775:M806">(IF($E775&lt;&gt;0,$M$2,IF($L775&lt;&gt;0,$M$2,"")))</f>
        <v>1</v>
      </c>
      <c r="N775" s="13"/>
    </row>
    <row r="776" spans="2:14" ht="15">
      <c r="B776" s="278"/>
      <c r="C776" s="279">
        <v>101</v>
      </c>
      <c r="D776" s="280" t="s">
        <v>746</v>
      </c>
      <c r="E776" s="281">
        <f>F776+G776+H776</f>
        <v>33000</v>
      </c>
      <c r="F776" s="152">
        <v>33000</v>
      </c>
      <c r="G776" s="153"/>
      <c r="H776" s="1418"/>
      <c r="I776" s="152">
        <v>18150</v>
      </c>
      <c r="J776" s="153"/>
      <c r="K776" s="1418"/>
      <c r="L776" s="281">
        <f>I776+J776+K776</f>
        <v>18150</v>
      </c>
      <c r="M776" s="12">
        <f t="shared" si="171"/>
        <v>1</v>
      </c>
      <c r="N776" s="13"/>
    </row>
    <row r="777" spans="2:14" ht="15">
      <c r="B777" s="278"/>
      <c r="C777" s="285">
        <v>102</v>
      </c>
      <c r="D777" s="286" t="s">
        <v>747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863" t="s">
        <v>748</v>
      </c>
      <c r="D778" s="1864"/>
      <c r="E778" s="273">
        <f aca="true" t="shared" si="172" ref="E778:L778">SUM(E779:E783)</f>
        <v>700</v>
      </c>
      <c r="F778" s="274">
        <f t="shared" si="172"/>
        <v>700</v>
      </c>
      <c r="G778" s="275">
        <f t="shared" si="172"/>
        <v>0</v>
      </c>
      <c r="H778" s="276">
        <f t="shared" si="172"/>
        <v>0</v>
      </c>
      <c r="I778" s="274">
        <f t="shared" si="172"/>
        <v>370</v>
      </c>
      <c r="J778" s="275">
        <f t="shared" si="172"/>
        <v>0</v>
      </c>
      <c r="K778" s="276">
        <f t="shared" si="172"/>
        <v>0</v>
      </c>
      <c r="L778" s="273">
        <f t="shared" si="172"/>
        <v>370</v>
      </c>
      <c r="M778" s="12">
        <f t="shared" si="171"/>
        <v>1</v>
      </c>
      <c r="N778" s="13"/>
    </row>
    <row r="779" spans="2:14" ht="15">
      <c r="B779" s="291"/>
      <c r="C779" s="279">
        <v>201</v>
      </c>
      <c r="D779" s="280" t="s">
        <v>749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">
      <c r="B780" s="292"/>
      <c r="C780" s="293">
        <v>202</v>
      </c>
      <c r="D780" s="294" t="s">
        <v>750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15">
      <c r="B781" s="299"/>
      <c r="C781" s="293">
        <v>205</v>
      </c>
      <c r="D781" s="294" t="s">
        <v>596</v>
      </c>
      <c r="E781" s="295">
        <f>F781+G781+H781</f>
        <v>700</v>
      </c>
      <c r="F781" s="158">
        <v>700</v>
      </c>
      <c r="G781" s="159"/>
      <c r="H781" s="1420"/>
      <c r="I781" s="158">
        <v>370</v>
      </c>
      <c r="J781" s="159"/>
      <c r="K781" s="1420"/>
      <c r="L781" s="295">
        <f>I781+J781+K781</f>
        <v>370</v>
      </c>
      <c r="M781" s="12">
        <f t="shared" si="171"/>
        <v>1</v>
      </c>
      <c r="N781" s="13"/>
    </row>
    <row r="782" spans="2:14" ht="15">
      <c r="B782" s="299"/>
      <c r="C782" s="293">
        <v>208</v>
      </c>
      <c r="D782" s="300" t="s">
        <v>597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">
      <c r="B783" s="291"/>
      <c r="C783" s="285">
        <v>209</v>
      </c>
      <c r="D783" s="301" t="s">
        <v>598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">
      <c r="B784" s="272">
        <v>500</v>
      </c>
      <c r="C784" s="1881" t="s">
        <v>194</v>
      </c>
      <c r="D784" s="1882"/>
      <c r="E784" s="273">
        <f aca="true" t="shared" si="173" ref="E784:L784">SUM(E785:E791)</f>
        <v>7700</v>
      </c>
      <c r="F784" s="274">
        <f t="shared" si="173"/>
        <v>7700</v>
      </c>
      <c r="G784" s="275">
        <f t="shared" si="173"/>
        <v>0</v>
      </c>
      <c r="H784" s="276">
        <f t="shared" si="173"/>
        <v>0</v>
      </c>
      <c r="I784" s="274">
        <f t="shared" si="173"/>
        <v>4235</v>
      </c>
      <c r="J784" s="275">
        <f t="shared" si="173"/>
        <v>0</v>
      </c>
      <c r="K784" s="276">
        <f t="shared" si="173"/>
        <v>0</v>
      </c>
      <c r="L784" s="273">
        <f t="shared" si="173"/>
        <v>4235</v>
      </c>
      <c r="M784" s="12">
        <f t="shared" si="171"/>
        <v>1</v>
      </c>
      <c r="N784" s="13"/>
    </row>
    <row r="785" spans="2:14" ht="15">
      <c r="B785" s="291"/>
      <c r="C785" s="302">
        <v>551</v>
      </c>
      <c r="D785" s="303" t="s">
        <v>195</v>
      </c>
      <c r="E785" s="281">
        <f aca="true" t="shared" si="174" ref="E785:E792">F785+G785+H785</f>
        <v>4000</v>
      </c>
      <c r="F785" s="152">
        <v>4000</v>
      </c>
      <c r="G785" s="153"/>
      <c r="H785" s="1418"/>
      <c r="I785" s="152">
        <v>2200</v>
      </c>
      <c r="J785" s="153"/>
      <c r="K785" s="1418"/>
      <c r="L785" s="281">
        <f aca="true" t="shared" si="175" ref="L785:L792">I785+J785+K785</f>
        <v>2200</v>
      </c>
      <c r="M785" s="12">
        <f t="shared" si="171"/>
        <v>1</v>
      </c>
      <c r="N785" s="13"/>
    </row>
    <row r="786" spans="2:14" ht="15">
      <c r="B786" s="291"/>
      <c r="C786" s="304">
        <v>552</v>
      </c>
      <c r="D786" s="305" t="s">
        <v>910</v>
      </c>
      <c r="E786" s="295">
        <f t="shared" si="174"/>
        <v>1500</v>
      </c>
      <c r="F786" s="158">
        <v>1500</v>
      </c>
      <c r="G786" s="159"/>
      <c r="H786" s="1420"/>
      <c r="I786" s="158">
        <v>825</v>
      </c>
      <c r="J786" s="159"/>
      <c r="K786" s="1420"/>
      <c r="L786" s="295">
        <f t="shared" si="175"/>
        <v>825</v>
      </c>
      <c r="M786" s="12">
        <f t="shared" si="171"/>
        <v>1</v>
      </c>
      <c r="N786" s="13"/>
    </row>
    <row r="787" spans="2:14" ht="15">
      <c r="B787" s="306"/>
      <c r="C787" s="304">
        <v>558</v>
      </c>
      <c r="D787" s="307" t="s">
        <v>872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">
      <c r="B788" s="306"/>
      <c r="C788" s="304">
        <v>560</v>
      </c>
      <c r="D788" s="307" t="s">
        <v>196</v>
      </c>
      <c r="E788" s="295">
        <f t="shared" si="174"/>
        <v>1500</v>
      </c>
      <c r="F788" s="158">
        <v>1500</v>
      </c>
      <c r="G788" s="159"/>
      <c r="H788" s="1420"/>
      <c r="I788" s="158">
        <v>825</v>
      </c>
      <c r="J788" s="159"/>
      <c r="K788" s="1420"/>
      <c r="L788" s="295">
        <f t="shared" si="175"/>
        <v>825</v>
      </c>
      <c r="M788" s="12">
        <f t="shared" si="171"/>
        <v>1</v>
      </c>
      <c r="N788" s="13"/>
    </row>
    <row r="789" spans="2:14" ht="15">
      <c r="B789" s="306"/>
      <c r="C789" s="304">
        <v>580</v>
      </c>
      <c r="D789" s="305" t="s">
        <v>197</v>
      </c>
      <c r="E789" s="295">
        <f t="shared" si="174"/>
        <v>700</v>
      </c>
      <c r="F789" s="158">
        <v>700</v>
      </c>
      <c r="G789" s="159"/>
      <c r="H789" s="1420"/>
      <c r="I789" s="158">
        <v>385</v>
      </c>
      <c r="J789" s="159"/>
      <c r="K789" s="1420"/>
      <c r="L789" s="295">
        <f t="shared" si="175"/>
        <v>385</v>
      </c>
      <c r="M789" s="12">
        <f t="shared" si="171"/>
        <v>1</v>
      </c>
      <c r="N789" s="13"/>
    </row>
    <row r="790" spans="2:14" ht="15">
      <c r="B790" s="291"/>
      <c r="C790" s="304">
        <v>588</v>
      </c>
      <c r="D790" s="305" t="s">
        <v>874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0.7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883" t="s">
        <v>199</v>
      </c>
      <c r="D792" s="1884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863" t="s">
        <v>200</v>
      </c>
      <c r="D793" s="1864"/>
      <c r="E793" s="310">
        <f aca="true" t="shared" si="176" ref="E793:L793">SUM(E794:E810)</f>
        <v>11534</v>
      </c>
      <c r="F793" s="274">
        <f t="shared" si="176"/>
        <v>11534</v>
      </c>
      <c r="G793" s="275">
        <f t="shared" si="176"/>
        <v>0</v>
      </c>
      <c r="H793" s="276">
        <f t="shared" si="176"/>
        <v>0</v>
      </c>
      <c r="I793" s="274">
        <f t="shared" si="176"/>
        <v>5479</v>
      </c>
      <c r="J793" s="275">
        <f t="shared" si="176"/>
        <v>0</v>
      </c>
      <c r="K793" s="276">
        <f t="shared" si="176"/>
        <v>0</v>
      </c>
      <c r="L793" s="310">
        <f t="shared" si="176"/>
        <v>5479</v>
      </c>
      <c r="M793" s="12">
        <f t="shared" si="171"/>
        <v>1</v>
      </c>
      <c r="N793" s="13"/>
    </row>
    <row r="794" spans="2:14" ht="1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">
      <c r="B798" s="292"/>
      <c r="C798" s="293">
        <v>1015</v>
      </c>
      <c r="D798" s="294" t="s">
        <v>205</v>
      </c>
      <c r="E798" s="295">
        <f t="shared" si="177"/>
        <v>6534</v>
      </c>
      <c r="F798" s="158">
        <v>6534</v>
      </c>
      <c r="G798" s="159"/>
      <c r="H798" s="1420"/>
      <c r="I798" s="158">
        <v>4436</v>
      </c>
      <c r="J798" s="159"/>
      <c r="K798" s="1420"/>
      <c r="L798" s="295">
        <f t="shared" si="178"/>
        <v>4436</v>
      </c>
      <c r="M798" s="12">
        <f t="shared" si="171"/>
        <v>1</v>
      </c>
      <c r="N798" s="13"/>
    </row>
    <row r="799" spans="2:14" ht="15">
      <c r="B799" s="292"/>
      <c r="C799" s="312">
        <v>1016</v>
      </c>
      <c r="D799" s="313" t="s">
        <v>206</v>
      </c>
      <c r="E799" s="314">
        <f t="shared" si="177"/>
        <v>2500</v>
      </c>
      <c r="F799" s="164">
        <v>2500</v>
      </c>
      <c r="G799" s="165"/>
      <c r="H799" s="1419"/>
      <c r="I799" s="164">
        <v>525</v>
      </c>
      <c r="J799" s="165"/>
      <c r="K799" s="1419"/>
      <c r="L799" s="314">
        <f t="shared" si="178"/>
        <v>525</v>
      </c>
      <c r="M799" s="12">
        <f t="shared" si="171"/>
        <v>1</v>
      </c>
      <c r="N799" s="13"/>
    </row>
    <row r="800" spans="2:14" ht="15">
      <c r="B800" s="278"/>
      <c r="C800" s="318">
        <v>1020</v>
      </c>
      <c r="D800" s="319" t="s">
        <v>207</v>
      </c>
      <c r="E800" s="320">
        <f t="shared" si="177"/>
        <v>2500</v>
      </c>
      <c r="F800" s="454">
        <v>2500</v>
      </c>
      <c r="G800" s="455"/>
      <c r="H800" s="1428"/>
      <c r="I800" s="454">
        <v>518</v>
      </c>
      <c r="J800" s="455"/>
      <c r="K800" s="1428"/>
      <c r="L800" s="320">
        <f t="shared" si="178"/>
        <v>518</v>
      </c>
      <c r="M800" s="12">
        <f t="shared" si="171"/>
        <v>1</v>
      </c>
      <c r="N800" s="13"/>
    </row>
    <row r="801" spans="2:14" ht="1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">
      <c r="B804" s="292"/>
      <c r="C804" s="324">
        <v>1053</v>
      </c>
      <c r="D804" s="325" t="s">
        <v>875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">
      <c r="B806" s="292"/>
      <c r="C806" s="324">
        <v>1063</v>
      </c>
      <c r="D806" s="332" t="s">
        <v>802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306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">
      <c r="B811" s="272">
        <v>1900</v>
      </c>
      <c r="C811" s="1853" t="s">
        <v>273</v>
      </c>
      <c r="D811" s="185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853" t="s">
        <v>723</v>
      </c>
      <c r="D815" s="185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853" t="s">
        <v>219</v>
      </c>
      <c r="D821" s="185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">
      <c r="B822" s="292"/>
      <c r="C822" s="279">
        <v>2221</v>
      </c>
      <c r="D822" s="280" t="s">
        <v>307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853" t="s">
        <v>221</v>
      </c>
      <c r="D824" s="185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861" t="s">
        <v>222</v>
      </c>
      <c r="D825" s="186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861" t="s">
        <v>223</v>
      </c>
      <c r="D826" s="186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861" t="s">
        <v>1662</v>
      </c>
      <c r="D827" s="186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853" t="s">
        <v>224</v>
      </c>
      <c r="D828" s="185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">
      <c r="B829" s="346"/>
      <c r="C829" s="279">
        <v>2910</v>
      </c>
      <c r="D829" s="347" t="s">
        <v>2050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0.7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0.7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">
      <c r="B834" s="292"/>
      <c r="C834" s="318">
        <v>2990</v>
      </c>
      <c r="D834" s="356" t="s">
        <v>2069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2100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716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0.7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853" t="s">
        <v>234</v>
      </c>
      <c r="D843" s="1854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853" t="s">
        <v>235</v>
      </c>
      <c r="D844" s="185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853" t="s">
        <v>236</v>
      </c>
      <c r="D845" s="1854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771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853" t="s">
        <v>237</v>
      </c>
      <c r="D846" s="185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853" t="s">
        <v>1663</v>
      </c>
      <c r="D853" s="185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853" t="s">
        <v>1660</v>
      </c>
      <c r="D857" s="185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853" t="s">
        <v>1661</v>
      </c>
      <c r="D858" s="185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861" t="s">
        <v>247</v>
      </c>
      <c r="D859" s="186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853" t="s">
        <v>274</v>
      </c>
      <c r="D860" s="185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">
      <c r="B861" s="362"/>
      <c r="C861" s="279">
        <v>4901</v>
      </c>
      <c r="D861" s="364" t="s">
        <v>275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">
      <c r="B862" s="362"/>
      <c r="C862" s="285">
        <v>4902</v>
      </c>
      <c r="D862" s="301" t="s">
        <v>276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857" t="s">
        <v>248</v>
      </c>
      <c r="D863" s="1858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857" t="s">
        <v>249</v>
      </c>
      <c r="D864" s="185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">
      <c r="B867" s="366"/>
      <c r="C867" s="369">
        <v>5203</v>
      </c>
      <c r="D867" s="370" t="s">
        <v>619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">
      <c r="B868" s="366"/>
      <c r="C868" s="369">
        <v>5204</v>
      </c>
      <c r="D868" s="370" t="s">
        <v>620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">
      <c r="B869" s="366"/>
      <c r="C869" s="369">
        <v>5205</v>
      </c>
      <c r="D869" s="370" t="s">
        <v>621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">
      <c r="B870" s="366"/>
      <c r="C870" s="369">
        <v>5206</v>
      </c>
      <c r="D870" s="370" t="s">
        <v>622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">
      <c r="B871" s="366"/>
      <c r="C871" s="371">
        <v>5219</v>
      </c>
      <c r="D871" s="372" t="s">
        <v>623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">
      <c r="B872" s="365">
        <v>5300</v>
      </c>
      <c r="C872" s="1857" t="s">
        <v>624</v>
      </c>
      <c r="D872" s="185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308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">
      <c r="B874" s="366"/>
      <c r="C874" s="371">
        <v>5309</v>
      </c>
      <c r="D874" s="372" t="s">
        <v>625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857" t="s">
        <v>686</v>
      </c>
      <c r="D875" s="185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853" t="s">
        <v>687</v>
      </c>
      <c r="D876" s="185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">
      <c r="B877" s="362"/>
      <c r="C877" s="279">
        <v>5501</v>
      </c>
      <c r="D877" s="311" t="s">
        <v>688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">
      <c r="B878" s="362"/>
      <c r="C878" s="293">
        <v>5502</v>
      </c>
      <c r="D878" s="294" t="s">
        <v>689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">
      <c r="B879" s="362"/>
      <c r="C879" s="293">
        <v>5503</v>
      </c>
      <c r="D879" s="363" t="s">
        <v>690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">
      <c r="B880" s="362"/>
      <c r="C880" s="285">
        <v>5504</v>
      </c>
      <c r="D880" s="339" t="s">
        <v>691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">
      <c r="B881" s="365">
        <v>5700</v>
      </c>
      <c r="C881" s="1859" t="s">
        <v>915</v>
      </c>
      <c r="D881" s="186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">
      <c r="B882" s="366"/>
      <c r="C882" s="367">
        <v>5701</v>
      </c>
      <c r="D882" s="368" t="s">
        <v>692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771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">
      <c r="B883" s="366"/>
      <c r="C883" s="373">
        <v>5702</v>
      </c>
      <c r="D883" s="374" t="s">
        <v>693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771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694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771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82"/>
      <c r="C885" s="1855" t="s">
        <v>695</v>
      </c>
      <c r="D885" s="185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">
      <c r="B886" s="381">
        <v>98</v>
      </c>
      <c r="C886" s="1855" t="s">
        <v>695</v>
      </c>
      <c r="D886" s="185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">
      <c r="B890" s="1464"/>
      <c r="C890" s="393" t="s">
        <v>742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52934</v>
      </c>
      <c r="F890" s="396">
        <f t="shared" si="205"/>
        <v>52934</v>
      </c>
      <c r="G890" s="397">
        <f t="shared" si="205"/>
        <v>0</v>
      </c>
      <c r="H890" s="398">
        <f t="shared" si="205"/>
        <v>0</v>
      </c>
      <c r="I890" s="396">
        <f t="shared" si="205"/>
        <v>28234</v>
      </c>
      <c r="J890" s="397">
        <f t="shared" si="205"/>
        <v>0</v>
      </c>
      <c r="K890" s="398">
        <f t="shared" si="205"/>
        <v>0</v>
      </c>
      <c r="L890" s="395">
        <f t="shared" si="205"/>
        <v>28234</v>
      </c>
      <c r="M890" s="12">
        <f t="shared" si="202"/>
        <v>1</v>
      </c>
      <c r="N890" s="73" t="str">
        <f>LEFT(C772,1)</f>
        <v>3</v>
      </c>
    </row>
    <row r="891" spans="2:13" ht="1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8" operator="notEqual" stopIfTrue="1">
      <formula>0</formula>
    </cfRule>
  </conditionalFormatting>
  <conditionalFormatting sqref="D598">
    <cfRule type="cellIs" priority="90" dxfId="128" operator="notEqual" stopIfTrue="1">
      <formula>0</formula>
    </cfRule>
  </conditionalFormatting>
  <conditionalFormatting sqref="E15">
    <cfRule type="cellIs" priority="84" dxfId="134" operator="equal" stopIfTrue="1">
      <formula>98</formula>
    </cfRule>
    <cfRule type="cellIs" priority="86" dxfId="135" operator="equal" stopIfTrue="1">
      <formula>96</formula>
    </cfRule>
    <cfRule type="cellIs" priority="87" dxfId="136" operator="equal" stopIfTrue="1">
      <formula>42</formula>
    </cfRule>
    <cfRule type="cellIs" priority="88" dxfId="137" operator="equal" stopIfTrue="1">
      <formula>97</formula>
    </cfRule>
    <cfRule type="cellIs" priority="89" dxfId="138" operator="equal" stopIfTrue="1">
      <formula>33</formula>
    </cfRule>
  </conditionalFormatting>
  <conditionalFormatting sqref="F15">
    <cfRule type="cellIs" priority="80" dxfId="138" operator="equal" stopIfTrue="1">
      <formula>"ЧУЖДИ СРЕДСТВА"</formula>
    </cfRule>
    <cfRule type="cellIs" priority="81" dxfId="137" operator="equal" stopIfTrue="1">
      <formula>"СЕС - ДМП"</formula>
    </cfRule>
    <cfRule type="cellIs" priority="82" dxfId="136" operator="equal" stopIfTrue="1">
      <formula>"СЕС - РА"</formula>
    </cfRule>
    <cfRule type="cellIs" priority="83" dxfId="135" operator="equal" stopIfTrue="1">
      <formula>"СЕС - ДЕС"</formula>
    </cfRule>
    <cfRule type="cellIs" priority="85" dxfId="134" operator="equal" stopIfTrue="1">
      <formula>"СЕС - КСФ"</formula>
    </cfRule>
  </conditionalFormatting>
  <conditionalFormatting sqref="F179">
    <cfRule type="cellIs" priority="68" dxfId="144" operator="equal" stopIfTrue="1">
      <formula>0</formula>
    </cfRule>
  </conditionalFormatting>
  <conditionalFormatting sqref="E181">
    <cfRule type="cellIs" priority="63" dxfId="134" operator="equal" stopIfTrue="1">
      <formula>98</formula>
    </cfRule>
    <cfRule type="cellIs" priority="64" dxfId="135" operator="equal" stopIfTrue="1">
      <formula>96</formula>
    </cfRule>
    <cfRule type="cellIs" priority="65" dxfId="136" operator="equal" stopIfTrue="1">
      <formula>42</formula>
    </cfRule>
    <cfRule type="cellIs" priority="66" dxfId="137" operator="equal" stopIfTrue="1">
      <formula>97</formula>
    </cfRule>
    <cfRule type="cellIs" priority="67" dxfId="138" operator="equal" stopIfTrue="1">
      <formula>33</formula>
    </cfRule>
  </conditionalFormatting>
  <conditionalFormatting sqref="F181">
    <cfRule type="cellIs" priority="58" dxfId="138" operator="equal" stopIfTrue="1">
      <formula>"ЧУЖДИ СРЕДСТВА"</formula>
    </cfRule>
    <cfRule type="cellIs" priority="59" dxfId="137" operator="equal" stopIfTrue="1">
      <formula>"СЕС - ДМП"</formula>
    </cfRule>
    <cfRule type="cellIs" priority="60" dxfId="136" operator="equal" stopIfTrue="1">
      <formula>"СЕС - РА"</formula>
    </cfRule>
    <cfRule type="cellIs" priority="61" dxfId="135" operator="equal" stopIfTrue="1">
      <formula>"СЕС - ДЕС"</formula>
    </cfRule>
    <cfRule type="cellIs" priority="62" dxfId="134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4" operator="equal" stopIfTrue="1">
      <formula>98</formula>
    </cfRule>
    <cfRule type="cellIs" priority="53" dxfId="135" operator="equal" stopIfTrue="1">
      <formula>96</formula>
    </cfRule>
    <cfRule type="cellIs" priority="54" dxfId="136" operator="equal" stopIfTrue="1">
      <formula>42</formula>
    </cfRule>
    <cfRule type="cellIs" priority="55" dxfId="137" operator="equal" stopIfTrue="1">
      <formula>97</formula>
    </cfRule>
    <cfRule type="cellIs" priority="56" dxfId="138" operator="equal" stopIfTrue="1">
      <formula>33</formula>
    </cfRule>
  </conditionalFormatting>
  <conditionalFormatting sqref="F355">
    <cfRule type="cellIs" priority="47" dxfId="138" operator="equal" stopIfTrue="1">
      <formula>"ЧУЖДИ СРЕДСТВА"</formula>
    </cfRule>
    <cfRule type="cellIs" priority="48" dxfId="137" operator="equal" stopIfTrue="1">
      <formula>"СЕС - ДМП"</formula>
    </cfRule>
    <cfRule type="cellIs" priority="49" dxfId="136" operator="equal" stopIfTrue="1">
      <formula>"СЕС - РА"</formula>
    </cfRule>
    <cfRule type="cellIs" priority="50" dxfId="135" operator="equal" stopIfTrue="1">
      <formula>"СЕС - ДЕС"</formula>
    </cfRule>
    <cfRule type="cellIs" priority="51" dxfId="134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4" operator="equal" stopIfTrue="1">
      <formula>98</formula>
    </cfRule>
    <cfRule type="cellIs" priority="42" dxfId="135" operator="equal" stopIfTrue="1">
      <formula>96</formula>
    </cfRule>
    <cfRule type="cellIs" priority="43" dxfId="136" operator="equal" stopIfTrue="1">
      <formula>42</formula>
    </cfRule>
    <cfRule type="cellIs" priority="44" dxfId="137" operator="equal" stopIfTrue="1">
      <formula>97</formula>
    </cfRule>
    <cfRule type="cellIs" priority="45" dxfId="138" operator="equal" stopIfTrue="1">
      <formula>33</formula>
    </cfRule>
  </conditionalFormatting>
  <conditionalFormatting sqref="F440">
    <cfRule type="cellIs" priority="36" dxfId="138" operator="equal" stopIfTrue="1">
      <formula>"ЧУЖДИ СРЕДСТВА"</formula>
    </cfRule>
    <cfRule type="cellIs" priority="37" dxfId="137" operator="equal" stopIfTrue="1">
      <formula>"СЕС - ДМП"</formula>
    </cfRule>
    <cfRule type="cellIs" priority="38" dxfId="136" operator="equal" stopIfTrue="1">
      <formula>"СЕС - РА"</formula>
    </cfRule>
    <cfRule type="cellIs" priority="39" dxfId="135" operator="equal" stopIfTrue="1">
      <formula>"СЕС - ДЕС"</formula>
    </cfRule>
    <cfRule type="cellIs" priority="40" dxfId="134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4" operator="equal" stopIfTrue="1">
      <formula>98</formula>
    </cfRule>
    <cfRule type="cellIs" priority="16" dxfId="135" operator="equal" stopIfTrue="1">
      <formula>96</formula>
    </cfRule>
    <cfRule type="cellIs" priority="17" dxfId="136" operator="equal" stopIfTrue="1">
      <formula>42</formula>
    </cfRule>
    <cfRule type="cellIs" priority="18" dxfId="137" operator="equal" stopIfTrue="1">
      <formula>97</formula>
    </cfRule>
    <cfRule type="cellIs" priority="19" dxfId="138" operator="equal" stopIfTrue="1">
      <formula>33</formula>
    </cfRule>
  </conditionalFormatting>
  <conditionalFormatting sqref="F456">
    <cfRule type="cellIs" priority="10" dxfId="138" operator="equal" stopIfTrue="1">
      <formula>"ЧУЖДИ СРЕДСТВА"</formula>
    </cfRule>
    <cfRule type="cellIs" priority="11" dxfId="137" operator="equal" stopIfTrue="1">
      <formula>"СЕС - ДМП"</formula>
    </cfRule>
    <cfRule type="cellIs" priority="12" dxfId="136" operator="equal" stopIfTrue="1">
      <formula>"СЕС - РА"</formula>
    </cfRule>
    <cfRule type="cellIs" priority="13" dxfId="135" operator="equal" stopIfTrue="1">
      <formula>"СЕС - ДЕС"</formula>
    </cfRule>
    <cfRule type="cellIs" priority="14" dxfId="134" operator="equal" stopIfTrue="1">
      <formula>"СЕС - КСФ"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6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 G398 I398 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125" defaultRowHeight="12.75"/>
  <cols>
    <col min="1" max="1" width="0" style="1604" hidden="1" customWidth="1"/>
    <col min="2" max="2" width="53.875" style="1604" customWidth="1"/>
    <col min="3" max="3" width="5.75390625" style="1604" customWidth="1"/>
    <col min="4" max="4" width="15.75390625" style="1604" customWidth="1"/>
    <col min="5" max="5" width="15.00390625" style="1604" customWidth="1"/>
    <col min="6" max="8" width="14.75390625" style="1604" hidden="1" customWidth="1"/>
    <col min="9" max="14" width="14.75390625" style="1604" customWidth="1"/>
    <col min="15" max="15" width="17.75390625" style="1604" customWidth="1"/>
    <col min="16" max="16384" width="9.125" style="1604" customWidth="1"/>
  </cols>
  <sheetData>
    <row r="1" spans="1:15" ht="37.5" customHeight="1">
      <c r="A1" s="1602">
        <v>1</v>
      </c>
      <c r="B1" s="1951" t="s">
        <v>2113</v>
      </c>
      <c r="C1" s="1951"/>
      <c r="D1" s="1951"/>
      <c r="E1" s="1951"/>
      <c r="F1" s="1603"/>
      <c r="G1" s="1603"/>
      <c r="H1" s="1603"/>
      <c r="I1" s="1603"/>
      <c r="J1" s="1603"/>
      <c r="K1" s="1603"/>
      <c r="L1" s="1603"/>
      <c r="M1" s="1603"/>
      <c r="N1" s="1603"/>
      <c r="O1" s="1603"/>
    </row>
    <row r="2" spans="1:15" ht="18" customHeight="1">
      <c r="A2" s="1602">
        <v>1</v>
      </c>
      <c r="B2" s="1605" t="str">
        <f>CONCATENATE("на ОБЩИНА :  ",$C$2)</f>
        <v>на ОБЩИНА :  Силистра</v>
      </c>
      <c r="C2" s="1606" t="str">
        <f>OTCHET!$B$12</f>
        <v>Силистра</v>
      </c>
      <c r="D2" s="1607"/>
      <c r="E2" s="1607"/>
      <c r="F2" s="1603"/>
      <c r="G2" s="1603"/>
      <c r="H2" s="1603"/>
      <c r="I2" s="1603"/>
      <c r="J2" s="1603"/>
      <c r="K2" s="1603"/>
      <c r="L2" s="1603"/>
      <c r="M2" s="1603"/>
      <c r="N2" s="1603"/>
      <c r="O2" s="1603"/>
    </row>
    <row r="3" spans="1:15" ht="18" customHeight="1" thickBot="1">
      <c r="A3" s="1602"/>
      <c r="B3" s="1605" t="str">
        <f>CONCATENATE("Код по ЕБК  :  ",$C$3)</f>
        <v>Код по ЕБК  :  6905</v>
      </c>
      <c r="C3" s="1608" t="str">
        <f>OTCHET!$F$12</f>
        <v>6905</v>
      </c>
      <c r="D3" s="1607"/>
      <c r="E3" s="1607"/>
      <c r="F3" s="1609"/>
      <c r="G3" s="1609"/>
      <c r="H3" s="1609"/>
      <c r="I3" s="1609"/>
      <c r="J3" s="1609"/>
      <c r="K3" s="1609"/>
      <c r="L3" s="1609"/>
      <c r="M3" s="1609"/>
      <c r="N3" s="1609"/>
      <c r="O3" s="1609"/>
    </row>
    <row r="4" spans="1:15" ht="64.5" customHeight="1" thickBot="1">
      <c r="A4" s="1602">
        <v>1</v>
      </c>
      <c r="B4" s="1952" t="s">
        <v>1980</v>
      </c>
      <c r="C4" s="1955" t="s">
        <v>62</v>
      </c>
      <c r="D4" s="1610" t="s">
        <v>2114</v>
      </c>
      <c r="E4" s="1611" t="s">
        <v>1981</v>
      </c>
      <c r="F4" s="1958" t="s">
        <v>2132</v>
      </c>
      <c r="G4" s="1959"/>
      <c r="H4" s="1959"/>
      <c r="I4" s="1959"/>
      <c r="J4" s="1959"/>
      <c r="K4" s="1959"/>
      <c r="L4" s="1959"/>
      <c r="M4" s="1959"/>
      <c r="N4" s="1960"/>
      <c r="O4" s="1961" t="s">
        <v>2131</v>
      </c>
    </row>
    <row r="5" spans="1:15" ht="12.75" customHeight="1" hidden="1">
      <c r="A5" s="1602">
        <v>1</v>
      </c>
      <c r="B5" s="1953"/>
      <c r="C5" s="1956"/>
      <c r="D5" s="1612">
        <v>0</v>
      </c>
      <c r="E5" s="1613">
        <v>3</v>
      </c>
      <c r="F5" s="1614">
        <v>4</v>
      </c>
      <c r="G5" s="1614">
        <v>5</v>
      </c>
      <c r="H5" s="1614">
        <v>6</v>
      </c>
      <c r="I5" s="1614">
        <v>7</v>
      </c>
      <c r="J5" s="1614">
        <v>8</v>
      </c>
      <c r="K5" s="1614">
        <v>9</v>
      </c>
      <c r="L5" s="1614">
        <v>10</v>
      </c>
      <c r="M5" s="1614">
        <v>11</v>
      </c>
      <c r="N5" s="1615">
        <v>12</v>
      </c>
      <c r="O5" s="1962"/>
    </row>
    <row r="6" spans="1:15" ht="26.25" thickBot="1">
      <c r="A6" s="1602">
        <v>1</v>
      </c>
      <c r="B6" s="1953"/>
      <c r="C6" s="1956"/>
      <c r="D6" s="1616"/>
      <c r="E6" s="1617" t="str">
        <f>OTCHET!$F$10</f>
        <v>юни</v>
      </c>
      <c r="F6" s="1618" t="s">
        <v>1649</v>
      </c>
      <c r="G6" s="1618" t="s">
        <v>1650</v>
      </c>
      <c r="H6" s="1618" t="s">
        <v>1651</v>
      </c>
      <c r="I6" s="1618" t="s">
        <v>1652</v>
      </c>
      <c r="J6" s="1618" t="s">
        <v>1653</v>
      </c>
      <c r="K6" s="1618" t="s">
        <v>1654</v>
      </c>
      <c r="L6" s="1618" t="s">
        <v>1655</v>
      </c>
      <c r="M6" s="1618" t="s">
        <v>1656</v>
      </c>
      <c r="N6" s="1619" t="s">
        <v>1657</v>
      </c>
      <c r="O6" s="1699" t="s">
        <v>2024</v>
      </c>
    </row>
    <row r="7" spans="1:15" ht="13.5" thickBot="1">
      <c r="A7" s="1602">
        <v>1</v>
      </c>
      <c r="B7" s="1954"/>
      <c r="C7" s="1957"/>
      <c r="D7" s="1620" t="s">
        <v>174</v>
      </c>
      <c r="E7" s="1621" t="s">
        <v>175</v>
      </c>
      <c r="F7" s="1622" t="s">
        <v>717</v>
      </c>
      <c r="G7" s="1622" t="s">
        <v>718</v>
      </c>
      <c r="H7" s="1622" t="s">
        <v>697</v>
      </c>
      <c r="I7" s="1622" t="s">
        <v>869</v>
      </c>
      <c r="J7" s="1622" t="s">
        <v>870</v>
      </c>
      <c r="K7" s="1622" t="s">
        <v>871</v>
      </c>
      <c r="L7" s="1622" t="s">
        <v>1982</v>
      </c>
      <c r="M7" s="1622" t="s">
        <v>1983</v>
      </c>
      <c r="N7" s="1622" t="s">
        <v>1984</v>
      </c>
      <c r="O7" s="1623"/>
    </row>
    <row r="8" spans="1:15" ht="25.5">
      <c r="A8" s="1602">
        <v>1</v>
      </c>
      <c r="B8" s="1624" t="s">
        <v>1985</v>
      </c>
      <c r="C8" s="1705">
        <v>9990</v>
      </c>
      <c r="D8" s="1625">
        <f>OTCHET!E169</f>
        <v>0</v>
      </c>
      <c r="E8" s="1625">
        <f>OTCHET!L169</f>
        <v>0</v>
      </c>
      <c r="F8" s="1700"/>
      <c r="G8" s="1700"/>
      <c r="H8" s="1700"/>
      <c r="I8" s="1700"/>
      <c r="J8" s="1700"/>
      <c r="K8" s="1700"/>
      <c r="L8" s="1700"/>
      <c r="M8" s="1700"/>
      <c r="N8" s="1700"/>
      <c r="O8" s="1626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0</v>
      </c>
    </row>
    <row r="9" spans="1:15" ht="12.75">
      <c r="A9" s="1602">
        <v>1</v>
      </c>
      <c r="B9" s="1627" t="s">
        <v>1986</v>
      </c>
      <c r="C9" s="1628"/>
      <c r="D9" s="1629"/>
      <c r="E9" s="1629"/>
      <c r="F9" s="1629"/>
      <c r="G9" s="1629"/>
      <c r="H9" s="1629"/>
      <c r="I9" s="1629"/>
      <c r="J9" s="1629"/>
      <c r="K9" s="1629"/>
      <c r="L9" s="1629"/>
      <c r="M9" s="1629"/>
      <c r="N9" s="1629"/>
      <c r="O9" s="1630"/>
    </row>
    <row r="10" spans="1:15" ht="24.75">
      <c r="A10" s="1602"/>
      <c r="B10" s="1631" t="s">
        <v>1987</v>
      </c>
      <c r="C10" s="1632">
        <v>1304</v>
      </c>
      <c r="D10" s="1633">
        <f>OTCHET!$E$56</f>
        <v>0</v>
      </c>
      <c r="E10" s="1633">
        <f>OTCHET!$L$56</f>
        <v>0</v>
      </c>
      <c r="F10" s="1634"/>
      <c r="G10" s="1634"/>
      <c r="H10" s="1634"/>
      <c r="I10" s="1634"/>
      <c r="J10" s="1634"/>
      <c r="K10" s="1634"/>
      <c r="L10" s="1634"/>
      <c r="M10" s="1634"/>
      <c r="N10" s="1634"/>
      <c r="O10" s="1630">
        <f>SUM(E10:N10)</f>
        <v>0</v>
      </c>
    </row>
    <row r="11" spans="1:15" ht="12.75">
      <c r="A11" s="1635"/>
      <c r="B11" s="1636" t="s">
        <v>159</v>
      </c>
      <c r="C11" s="1632">
        <v>2400</v>
      </c>
      <c r="D11" s="1633">
        <f>OTCHET!$E$74</f>
        <v>0</v>
      </c>
      <c r="E11" s="1633">
        <f>OTCHET!$L$74</f>
        <v>0</v>
      </c>
      <c r="F11" s="1637"/>
      <c r="G11" s="1637"/>
      <c r="H11" s="1637"/>
      <c r="I11" s="1637"/>
      <c r="J11" s="1637"/>
      <c r="K11" s="1637"/>
      <c r="L11" s="1637"/>
      <c r="M11" s="1637"/>
      <c r="N11" s="1637"/>
      <c r="O11" s="1630">
        <f aca="true" t="shared" si="0" ref="O11:O18">SUM(E11:N11)</f>
        <v>0</v>
      </c>
    </row>
    <row r="12" spans="1:15" ht="12.75">
      <c r="A12" s="1635"/>
      <c r="B12" s="1636" t="s">
        <v>523</v>
      </c>
      <c r="C12" s="1632">
        <v>2500</v>
      </c>
      <c r="D12" s="1629">
        <f>OTCHET!$E$90</f>
        <v>0</v>
      </c>
      <c r="E12" s="1629">
        <f>OTCHET!$L$90</f>
        <v>0</v>
      </c>
      <c r="F12" s="1637"/>
      <c r="G12" s="1637"/>
      <c r="H12" s="1637"/>
      <c r="I12" s="1637"/>
      <c r="J12" s="1637"/>
      <c r="K12" s="1637"/>
      <c r="L12" s="1637"/>
      <c r="M12" s="1637"/>
      <c r="N12" s="1637"/>
      <c r="O12" s="1630">
        <f t="shared" si="0"/>
        <v>0</v>
      </c>
    </row>
    <row r="13" spans="1:15" ht="12.75">
      <c r="A13" s="1635">
        <v>0</v>
      </c>
      <c r="B13" s="1638" t="s">
        <v>1988</v>
      </c>
      <c r="C13" s="1632">
        <v>4000</v>
      </c>
      <c r="D13" s="1629">
        <f>OTCHET!$E$125</f>
        <v>0</v>
      </c>
      <c r="E13" s="1629">
        <f>OTCHET!$L$125</f>
        <v>0</v>
      </c>
      <c r="F13" s="1637"/>
      <c r="G13" s="1637"/>
      <c r="H13" s="1637"/>
      <c r="I13" s="1637"/>
      <c r="J13" s="1637"/>
      <c r="K13" s="1637"/>
      <c r="L13" s="1637"/>
      <c r="M13" s="1637"/>
      <c r="N13" s="1637"/>
      <c r="O13" s="1630">
        <f t="shared" si="0"/>
        <v>0</v>
      </c>
    </row>
    <row r="14" spans="1:15" ht="12.75">
      <c r="A14" s="1635">
        <v>0</v>
      </c>
      <c r="B14" s="1639" t="s">
        <v>740</v>
      </c>
      <c r="C14" s="1632">
        <v>4100</v>
      </c>
      <c r="D14" s="1633">
        <f>OTCHET!$E$137</f>
        <v>0</v>
      </c>
      <c r="E14" s="1633">
        <f>OTCHET!$L$137</f>
        <v>0</v>
      </c>
      <c r="F14" s="1634"/>
      <c r="G14" s="1634"/>
      <c r="H14" s="1634"/>
      <c r="I14" s="1634"/>
      <c r="J14" s="1634"/>
      <c r="K14" s="1634"/>
      <c r="L14" s="1634"/>
      <c r="M14" s="1634"/>
      <c r="N14" s="1634"/>
      <c r="O14" s="1630">
        <f t="shared" si="0"/>
        <v>0</v>
      </c>
    </row>
    <row r="15" spans="1:15" ht="12.75">
      <c r="A15" s="1635">
        <v>0</v>
      </c>
      <c r="B15" s="1640" t="s">
        <v>335</v>
      </c>
      <c r="C15" s="1632">
        <v>4500</v>
      </c>
      <c r="D15" s="1629">
        <f>OTCHET!$E$139</f>
        <v>0</v>
      </c>
      <c r="E15" s="1629">
        <f>OTCHET!$L$139</f>
        <v>0</v>
      </c>
      <c r="F15" s="1637"/>
      <c r="G15" s="1637"/>
      <c r="H15" s="1637"/>
      <c r="I15" s="1637"/>
      <c r="J15" s="1637"/>
      <c r="K15" s="1637"/>
      <c r="L15" s="1637"/>
      <c r="M15" s="1637"/>
      <c r="N15" s="1637"/>
      <c r="O15" s="1630">
        <f t="shared" si="0"/>
        <v>0</v>
      </c>
    </row>
    <row r="16" spans="1:15" ht="12.75">
      <c r="A16" s="1635">
        <v>0</v>
      </c>
      <c r="B16" s="1640" t="s">
        <v>338</v>
      </c>
      <c r="C16" s="1632">
        <v>4600</v>
      </c>
      <c r="D16" s="1629">
        <f>OTCHET!$E$142</f>
        <v>0</v>
      </c>
      <c r="E16" s="1629">
        <f>OTCHET!$L$142</f>
        <v>0</v>
      </c>
      <c r="F16" s="1637"/>
      <c r="G16" s="1637"/>
      <c r="H16" s="1637"/>
      <c r="I16" s="1637"/>
      <c r="J16" s="1637"/>
      <c r="K16" s="1637"/>
      <c r="L16" s="1637"/>
      <c r="M16" s="1637"/>
      <c r="N16" s="1637"/>
      <c r="O16" s="1630">
        <f t="shared" si="0"/>
        <v>0</v>
      </c>
    </row>
    <row r="17" spans="1:15" ht="24.75">
      <c r="A17" s="1635">
        <v>0</v>
      </c>
      <c r="B17" s="1640" t="s">
        <v>264</v>
      </c>
      <c r="C17" s="1632">
        <v>4700</v>
      </c>
      <c r="D17" s="1629">
        <f>OTCHET!$E$151</f>
        <v>0</v>
      </c>
      <c r="E17" s="1629">
        <f>OTCHET!$L$151</f>
        <v>0</v>
      </c>
      <c r="F17" s="1637"/>
      <c r="G17" s="1637"/>
      <c r="H17" s="1637"/>
      <c r="I17" s="1637"/>
      <c r="J17" s="1637"/>
      <c r="K17" s="1637"/>
      <c r="L17" s="1637"/>
      <c r="M17" s="1637"/>
      <c r="N17" s="1637"/>
      <c r="O17" s="1630">
        <f t="shared" si="0"/>
        <v>0</v>
      </c>
    </row>
    <row r="18" spans="1:15" ht="24.75">
      <c r="A18" s="1635">
        <v>0</v>
      </c>
      <c r="B18" s="1641" t="s">
        <v>265</v>
      </c>
      <c r="C18" s="1632">
        <v>4800</v>
      </c>
      <c r="D18" s="1642">
        <f>OTCHET!$E$160</f>
        <v>0</v>
      </c>
      <c r="E18" s="1642">
        <f>OTCHET!$L$160</f>
        <v>0</v>
      </c>
      <c r="F18" s="1643"/>
      <c r="G18" s="1643"/>
      <c r="H18" s="1643"/>
      <c r="I18" s="1643"/>
      <c r="J18" s="1643"/>
      <c r="K18" s="1643"/>
      <c r="L18" s="1643"/>
      <c r="M18" s="1643"/>
      <c r="N18" s="1643"/>
      <c r="O18" s="1630">
        <f t="shared" si="0"/>
        <v>0</v>
      </c>
    </row>
    <row r="19" spans="1:15" ht="12.75">
      <c r="A19" s="1602">
        <v>1</v>
      </c>
      <c r="B19" s="1644" t="s">
        <v>1989</v>
      </c>
      <c r="C19" s="1706">
        <v>9991</v>
      </c>
      <c r="D19" s="1645">
        <f>OTCHET!E301</f>
        <v>657101</v>
      </c>
      <c r="E19" s="1645">
        <f>OTCHET!L301</f>
        <v>269162</v>
      </c>
      <c r="F19" s="1701"/>
      <c r="G19" s="1701"/>
      <c r="H19" s="1701"/>
      <c r="I19" s="1701">
        <v>0</v>
      </c>
      <c r="J19" s="1701">
        <v>0</v>
      </c>
      <c r="K19" s="1701">
        <v>0</v>
      </c>
      <c r="L19" s="1701">
        <v>0</v>
      </c>
      <c r="M19" s="1701">
        <v>0</v>
      </c>
      <c r="N19" s="1701">
        <v>0</v>
      </c>
      <c r="O19" s="1646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269162</v>
      </c>
    </row>
    <row r="20" spans="1:15" ht="12.75">
      <c r="A20" s="1635"/>
      <c r="B20" s="1627" t="s">
        <v>1990</v>
      </c>
      <c r="C20" s="1647"/>
      <c r="D20" s="1629"/>
      <c r="E20" s="1629"/>
      <c r="F20" s="1629"/>
      <c r="G20" s="1629"/>
      <c r="H20" s="1629"/>
      <c r="I20" s="1629"/>
      <c r="J20" s="1629"/>
      <c r="K20" s="1629"/>
      <c r="L20" s="1629"/>
      <c r="M20" s="1629"/>
      <c r="N20" s="1629"/>
      <c r="O20" s="1630"/>
    </row>
    <row r="21" spans="1:15" ht="12.75">
      <c r="A21" s="1635"/>
      <c r="B21" s="1648" t="s">
        <v>1991</v>
      </c>
      <c r="C21" s="1704">
        <v>2000</v>
      </c>
      <c r="D21" s="1649">
        <f>+D22+D23</f>
        <v>0</v>
      </c>
      <c r="E21" s="1649">
        <f>+E22+E23</f>
        <v>0</v>
      </c>
      <c r="F21" s="1649">
        <f aca="true" t="shared" si="1" ref="F21:N21">+F22+F23</f>
        <v>0</v>
      </c>
      <c r="G21" s="1649">
        <f t="shared" si="1"/>
        <v>0</v>
      </c>
      <c r="H21" s="1649">
        <f t="shared" si="1"/>
        <v>0</v>
      </c>
      <c r="I21" s="1649">
        <f t="shared" si="1"/>
        <v>0</v>
      </c>
      <c r="J21" s="1649">
        <f t="shared" si="1"/>
        <v>0</v>
      </c>
      <c r="K21" s="1649">
        <f t="shared" si="1"/>
        <v>0</v>
      </c>
      <c r="L21" s="1649">
        <f t="shared" si="1"/>
        <v>0</v>
      </c>
      <c r="M21" s="1649">
        <f t="shared" si="1"/>
        <v>0</v>
      </c>
      <c r="N21" s="1649">
        <f t="shared" si="1"/>
        <v>0</v>
      </c>
      <c r="O21" s="1649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635"/>
      <c r="B22" s="1650" t="s">
        <v>1992</v>
      </c>
      <c r="C22" s="1651">
        <v>2100</v>
      </c>
      <c r="D22" s="1629">
        <f>SUM(OTCHET!$E$227,OTCHET!$E$233,OTCHET!$E$240)</f>
        <v>0</v>
      </c>
      <c r="E22" s="1629">
        <f>SUM(OTCHET!$L$227,OTCHET!$L$233,OTCHET!$L$240)</f>
        <v>0</v>
      </c>
      <c r="F22" s="1637"/>
      <c r="G22" s="1637"/>
      <c r="H22" s="1637"/>
      <c r="I22" s="1637"/>
      <c r="J22" s="1637"/>
      <c r="K22" s="1637"/>
      <c r="L22" s="1637"/>
      <c r="M22" s="1637"/>
      <c r="N22" s="1637"/>
      <c r="O22" s="1630">
        <f aca="true" t="shared" si="2" ref="O22:O30">SUM(E22:N22)</f>
        <v>0</v>
      </c>
    </row>
    <row r="23" spans="1:15" ht="12.75">
      <c r="A23" s="1635"/>
      <c r="B23" s="1652" t="s">
        <v>1993</v>
      </c>
      <c r="C23" s="1651">
        <v>2600</v>
      </c>
      <c r="D23" s="1629">
        <f>SUM(OTCHET!$E$236,OTCHET!$E$237,OTCHET!$E$238,OTCHET!$E$239)</f>
        <v>0</v>
      </c>
      <c r="E23" s="1629">
        <f>SUM(OTCHET!$L$236,OTCHET!$L$237,OTCHET!$L$238,OTCHET!$L$239)</f>
        <v>0</v>
      </c>
      <c r="F23" s="1637"/>
      <c r="G23" s="1637"/>
      <c r="H23" s="1637"/>
      <c r="I23" s="1637"/>
      <c r="J23" s="1637"/>
      <c r="K23" s="1637"/>
      <c r="L23" s="1637"/>
      <c r="M23" s="1637"/>
      <c r="N23" s="1637"/>
      <c r="O23" s="1630">
        <f t="shared" si="2"/>
        <v>0</v>
      </c>
    </row>
    <row r="24" spans="1:15" ht="12.75">
      <c r="A24" s="1635">
        <v>0</v>
      </c>
      <c r="B24" s="1650" t="s">
        <v>237</v>
      </c>
      <c r="C24" s="1632">
        <v>4200</v>
      </c>
      <c r="D24" s="1653">
        <f>OTCHET!$E$258</f>
        <v>0</v>
      </c>
      <c r="E24" s="1653">
        <f>OTCHET!$L$258</f>
        <v>0</v>
      </c>
      <c r="F24" s="1654"/>
      <c r="G24" s="1654"/>
      <c r="H24" s="1654"/>
      <c r="I24" s="1654"/>
      <c r="J24" s="1654"/>
      <c r="K24" s="1654"/>
      <c r="L24" s="1654"/>
      <c r="M24" s="1654"/>
      <c r="N24" s="1654"/>
      <c r="O24" s="1630">
        <f t="shared" si="2"/>
        <v>0</v>
      </c>
    </row>
    <row r="25" spans="1:15" ht="24.75">
      <c r="A25" s="1635">
        <v>0</v>
      </c>
      <c r="B25" s="1655" t="s">
        <v>1994</v>
      </c>
      <c r="C25" s="1632">
        <v>4300</v>
      </c>
      <c r="D25" s="1653">
        <f>OTCHET!$E$265</f>
        <v>0</v>
      </c>
      <c r="E25" s="1653">
        <f>OTCHET!$L$265</f>
        <v>0</v>
      </c>
      <c r="F25" s="1654"/>
      <c r="G25" s="1654"/>
      <c r="H25" s="1654"/>
      <c r="I25" s="1654"/>
      <c r="J25" s="1654"/>
      <c r="K25" s="1654"/>
      <c r="L25" s="1654"/>
      <c r="M25" s="1654"/>
      <c r="N25" s="1654"/>
      <c r="O25" s="1630">
        <f t="shared" si="2"/>
        <v>0</v>
      </c>
    </row>
    <row r="26" spans="1:15" ht="12.75">
      <c r="A26" s="1635">
        <v>0</v>
      </c>
      <c r="B26" s="1650" t="s">
        <v>248</v>
      </c>
      <c r="C26" s="1632">
        <v>5100</v>
      </c>
      <c r="D26" s="1653">
        <f>OTCHET!$E$275</f>
        <v>0</v>
      </c>
      <c r="E26" s="1653">
        <f>OTCHET!$L$275</f>
        <v>0</v>
      </c>
      <c r="F26" s="1654"/>
      <c r="G26" s="1654"/>
      <c r="H26" s="1654"/>
      <c r="I26" s="1654"/>
      <c r="J26" s="1654"/>
      <c r="K26" s="1654"/>
      <c r="L26" s="1654"/>
      <c r="M26" s="1654"/>
      <c r="N26" s="1654"/>
      <c r="O26" s="1630">
        <f t="shared" si="2"/>
        <v>0</v>
      </c>
    </row>
    <row r="27" spans="1:15" ht="12.75">
      <c r="A27" s="1635">
        <v>0</v>
      </c>
      <c r="B27" s="1650" t="s">
        <v>249</v>
      </c>
      <c r="C27" s="1632">
        <v>5200</v>
      </c>
      <c r="D27" s="1653">
        <f>OTCHET!$E$276</f>
        <v>5000</v>
      </c>
      <c r="E27" s="1653">
        <f>OTCHET!$L$276</f>
        <v>779</v>
      </c>
      <c r="F27" s="1654"/>
      <c r="G27" s="1654"/>
      <c r="H27" s="1654"/>
      <c r="I27" s="1654">
        <v>0</v>
      </c>
      <c r="J27" s="1654">
        <v>0</v>
      </c>
      <c r="K27" s="1654">
        <v>0</v>
      </c>
      <c r="L27" s="1654">
        <v>0</v>
      </c>
      <c r="M27" s="1654">
        <v>0</v>
      </c>
      <c r="N27" s="1654">
        <v>0</v>
      </c>
      <c r="O27" s="1630">
        <f t="shared" si="2"/>
        <v>779</v>
      </c>
    </row>
    <row r="28" spans="1:15" ht="12.75">
      <c r="A28" s="1635">
        <v>0</v>
      </c>
      <c r="B28" s="1650" t="s">
        <v>624</v>
      </c>
      <c r="C28" s="1632">
        <v>5300</v>
      </c>
      <c r="D28" s="1653">
        <f>OTCHET!$E$284</f>
        <v>0</v>
      </c>
      <c r="E28" s="1653">
        <f>OTCHET!$L$284</f>
        <v>0</v>
      </c>
      <c r="F28" s="1654"/>
      <c r="G28" s="1654"/>
      <c r="H28" s="1654"/>
      <c r="I28" s="1654"/>
      <c r="J28" s="1654"/>
      <c r="K28" s="1654"/>
      <c r="L28" s="1654"/>
      <c r="M28" s="1654"/>
      <c r="N28" s="1654"/>
      <c r="O28" s="1630">
        <f t="shared" si="2"/>
        <v>0</v>
      </c>
    </row>
    <row r="29" spans="1:15" ht="12.75">
      <c r="A29" s="1635">
        <v>0</v>
      </c>
      <c r="B29" s="1650" t="s">
        <v>686</v>
      </c>
      <c r="C29" s="1632">
        <v>5400</v>
      </c>
      <c r="D29" s="1653">
        <f>OTCHET!$E$287</f>
        <v>0</v>
      </c>
      <c r="E29" s="1653">
        <f>OTCHET!$L$287</f>
        <v>0</v>
      </c>
      <c r="F29" s="1654"/>
      <c r="G29" s="1654"/>
      <c r="H29" s="1654"/>
      <c r="I29" s="1654"/>
      <c r="J29" s="1654"/>
      <c r="K29" s="1654"/>
      <c r="L29" s="1654"/>
      <c r="M29" s="1654"/>
      <c r="N29" s="1654"/>
      <c r="O29" s="1630">
        <f t="shared" si="2"/>
        <v>0</v>
      </c>
    </row>
    <row r="30" spans="1:15" ht="12.75">
      <c r="A30" s="1635">
        <v>0</v>
      </c>
      <c r="B30" s="1656" t="s">
        <v>687</v>
      </c>
      <c r="C30" s="1632">
        <v>5500</v>
      </c>
      <c r="D30" s="1657">
        <f>OTCHET!$E$288</f>
        <v>0</v>
      </c>
      <c r="E30" s="1657">
        <f>OTCHET!$L$288</f>
        <v>0</v>
      </c>
      <c r="F30" s="1658"/>
      <c r="G30" s="1658"/>
      <c r="H30" s="1658"/>
      <c r="I30" s="1658"/>
      <c r="J30" s="1658"/>
      <c r="K30" s="1658"/>
      <c r="L30" s="1658"/>
      <c r="M30" s="1658"/>
      <c r="N30" s="1658"/>
      <c r="O30" s="1630">
        <f t="shared" si="2"/>
        <v>0</v>
      </c>
    </row>
    <row r="31" spans="1:15" ht="25.5">
      <c r="A31" s="1659">
        <v>1</v>
      </c>
      <c r="B31" s="1660" t="s">
        <v>1995</v>
      </c>
      <c r="C31" s="1707">
        <v>9992</v>
      </c>
      <c r="D31" s="1645">
        <f>OTCHET!E419+OTCHET!E429</f>
        <v>668568</v>
      </c>
      <c r="E31" s="1645">
        <f>OTCHET!L419+OTCHET!L429</f>
        <v>343692</v>
      </c>
      <c r="F31" s="1701"/>
      <c r="G31" s="1701"/>
      <c r="H31" s="1701"/>
      <c r="I31" s="1701">
        <v>0</v>
      </c>
      <c r="J31" s="1701">
        <v>0</v>
      </c>
      <c r="K31" s="1701">
        <v>0</v>
      </c>
      <c r="L31" s="1701">
        <v>0</v>
      </c>
      <c r="M31" s="1701">
        <v>0</v>
      </c>
      <c r="N31" s="1701">
        <v>0</v>
      </c>
      <c r="O31" s="1646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343692</v>
      </c>
    </row>
    <row r="32" spans="1:15" ht="12.75">
      <c r="A32" s="1659">
        <v>1</v>
      </c>
      <c r="B32" s="1661" t="s">
        <v>1986</v>
      </c>
      <c r="C32" s="1662"/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30"/>
    </row>
    <row r="33" spans="1:15" ht="24.75">
      <c r="A33" s="1602">
        <v>1</v>
      </c>
      <c r="B33" s="1656" t="s">
        <v>1996</v>
      </c>
      <c r="C33" s="1632">
        <v>7600</v>
      </c>
      <c r="D33" s="1642">
        <f>OTCHET!$E$424</f>
        <v>0</v>
      </c>
      <c r="E33" s="1642">
        <f>OTCHET!$L$424</f>
        <v>0</v>
      </c>
      <c r="F33" s="1643"/>
      <c r="G33" s="1643"/>
      <c r="H33" s="1643"/>
      <c r="I33" s="1643"/>
      <c r="J33" s="1643"/>
      <c r="K33" s="1643"/>
      <c r="L33" s="1643"/>
      <c r="M33" s="1643"/>
      <c r="N33" s="1643"/>
      <c r="O33" s="1630">
        <f>SUM(E33:N33)</f>
        <v>0</v>
      </c>
    </row>
    <row r="34" spans="1:15" ht="12.75">
      <c r="A34" s="1602">
        <v>1</v>
      </c>
      <c r="B34" s="1663" t="s">
        <v>1997</v>
      </c>
      <c r="C34" s="1664"/>
      <c r="D34" s="1665">
        <f aca="true" t="shared" si="3" ref="D34:O34">+D8+D31-D19</f>
        <v>11467</v>
      </c>
      <c r="E34" s="1665">
        <f t="shared" si="3"/>
        <v>74530</v>
      </c>
      <c r="F34" s="1665">
        <f t="shared" si="3"/>
        <v>0</v>
      </c>
      <c r="G34" s="1665">
        <f t="shared" si="3"/>
        <v>0</v>
      </c>
      <c r="H34" s="1665">
        <f t="shared" si="3"/>
        <v>0</v>
      </c>
      <c r="I34" s="1665">
        <f t="shared" si="3"/>
        <v>0</v>
      </c>
      <c r="J34" s="1665">
        <f t="shared" si="3"/>
        <v>0</v>
      </c>
      <c r="K34" s="1665">
        <f t="shared" si="3"/>
        <v>0</v>
      </c>
      <c r="L34" s="1665">
        <f t="shared" si="3"/>
        <v>0</v>
      </c>
      <c r="M34" s="1665">
        <f t="shared" si="3"/>
        <v>0</v>
      </c>
      <c r="N34" s="1665">
        <f t="shared" si="3"/>
        <v>0</v>
      </c>
      <c r="O34" s="1665">
        <f t="shared" si="3"/>
        <v>74530</v>
      </c>
    </row>
    <row r="35" spans="1:15" ht="15">
      <c r="A35" s="1602">
        <v>1</v>
      </c>
      <c r="B35" s="1666" t="s">
        <v>1998</v>
      </c>
      <c r="C35" s="1667"/>
      <c r="D35" s="1668">
        <f>+D34+D36</f>
        <v>0</v>
      </c>
      <c r="E35" s="1668">
        <f aca="true" t="shared" si="4" ref="E35:O35">+E34+E36</f>
        <v>0</v>
      </c>
      <c r="F35" s="1668">
        <f t="shared" si="4"/>
        <v>0</v>
      </c>
      <c r="G35" s="1668">
        <f t="shared" si="4"/>
        <v>0</v>
      </c>
      <c r="H35" s="1668">
        <f t="shared" si="4"/>
        <v>0</v>
      </c>
      <c r="I35" s="1668">
        <f t="shared" si="4"/>
        <v>0</v>
      </c>
      <c r="J35" s="1668">
        <f t="shared" si="4"/>
        <v>0</v>
      </c>
      <c r="K35" s="1668">
        <f t="shared" si="4"/>
        <v>0</v>
      </c>
      <c r="L35" s="1668">
        <f t="shared" si="4"/>
        <v>0</v>
      </c>
      <c r="M35" s="1668">
        <f t="shared" si="4"/>
        <v>0</v>
      </c>
      <c r="N35" s="1668">
        <f t="shared" si="4"/>
        <v>0</v>
      </c>
      <c r="O35" s="1668">
        <f t="shared" si="4"/>
        <v>0</v>
      </c>
    </row>
    <row r="36" spans="1:15" ht="12.75">
      <c r="A36" s="1669">
        <v>1</v>
      </c>
      <c r="B36" s="1670" t="s">
        <v>1999</v>
      </c>
      <c r="C36" s="1706">
        <v>9993</v>
      </c>
      <c r="D36" s="1671">
        <f>OTCHET!E597</f>
        <v>-11467</v>
      </c>
      <c r="E36" s="1671">
        <f>OTCHET!L597</f>
        <v>-74530</v>
      </c>
      <c r="F36" s="1702"/>
      <c r="G36" s="1702"/>
      <c r="H36" s="1702"/>
      <c r="I36" s="1702">
        <v>0</v>
      </c>
      <c r="J36" s="1702">
        <v>0</v>
      </c>
      <c r="K36" s="1702">
        <v>0</v>
      </c>
      <c r="L36" s="1702">
        <v>0</v>
      </c>
      <c r="M36" s="1702">
        <v>0</v>
      </c>
      <c r="N36" s="1702">
        <v>0</v>
      </c>
      <c r="O36" s="1672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-74530</v>
      </c>
    </row>
    <row r="37" spans="1:15" ht="12.75">
      <c r="A37" s="1669">
        <v>1</v>
      </c>
      <c r="B37" s="1673" t="s">
        <v>2000</v>
      </c>
      <c r="C37" s="1674"/>
      <c r="D37" s="1675"/>
      <c r="E37" s="1675"/>
      <c r="F37" s="1675"/>
      <c r="G37" s="1675"/>
      <c r="H37" s="1675"/>
      <c r="I37" s="1675"/>
      <c r="J37" s="1675"/>
      <c r="K37" s="1675"/>
      <c r="L37" s="1675"/>
      <c r="M37" s="1675"/>
      <c r="N37" s="1675"/>
      <c r="O37" s="1676"/>
    </row>
    <row r="38" spans="1:15" ht="12.75">
      <c r="A38" s="1635">
        <v>0</v>
      </c>
      <c r="B38" s="1677" t="s">
        <v>769</v>
      </c>
      <c r="C38" s="1632">
        <v>7000</v>
      </c>
      <c r="D38" s="1678">
        <f>OTCHET!$E$461</f>
        <v>0</v>
      </c>
      <c r="E38" s="1678">
        <f>OTCHET!$L$461</f>
        <v>0</v>
      </c>
      <c r="F38" s="1679"/>
      <c r="G38" s="1679"/>
      <c r="H38" s="1679"/>
      <c r="I38" s="1679"/>
      <c r="J38" s="1679"/>
      <c r="K38" s="1679"/>
      <c r="L38" s="1679"/>
      <c r="M38" s="1679"/>
      <c r="N38" s="1679"/>
      <c r="O38" s="1630">
        <f>SUM(E38:N38)</f>
        <v>0</v>
      </c>
    </row>
    <row r="39" spans="1:15" ht="12.75">
      <c r="A39" s="1635">
        <v>0</v>
      </c>
      <c r="B39" s="1680" t="s">
        <v>2052</v>
      </c>
      <c r="C39" s="1632">
        <v>7200</v>
      </c>
      <c r="D39" s="1678">
        <f>OTCHET!$E$468</f>
        <v>0</v>
      </c>
      <c r="E39" s="1678">
        <f>OTCHET!$L$468</f>
        <v>0</v>
      </c>
      <c r="F39" s="1679"/>
      <c r="G39" s="1679"/>
      <c r="H39" s="1679"/>
      <c r="I39" s="1679"/>
      <c r="J39" s="1679"/>
      <c r="K39" s="1679"/>
      <c r="L39" s="1679"/>
      <c r="M39" s="1679"/>
      <c r="N39" s="1679"/>
      <c r="O39" s="1630">
        <f>SUM(E39:N39)</f>
        <v>0</v>
      </c>
    </row>
    <row r="40" spans="1:15" ht="12.75">
      <c r="A40" s="1635">
        <v>0</v>
      </c>
      <c r="B40" s="1681" t="s">
        <v>2001</v>
      </c>
      <c r="C40" s="1632">
        <v>8000</v>
      </c>
      <c r="D40" s="1682">
        <f aca="true" t="shared" si="5" ref="D40:N40">+D41+D42</f>
        <v>0</v>
      </c>
      <c r="E40" s="1682">
        <f t="shared" si="5"/>
        <v>0</v>
      </c>
      <c r="F40" s="1682">
        <f t="shared" si="5"/>
        <v>0</v>
      </c>
      <c r="G40" s="1682">
        <f t="shared" si="5"/>
        <v>0</v>
      </c>
      <c r="H40" s="1682">
        <f t="shared" si="5"/>
        <v>0</v>
      </c>
      <c r="I40" s="1682">
        <f t="shared" si="5"/>
        <v>0</v>
      </c>
      <c r="J40" s="1682">
        <f t="shared" si="5"/>
        <v>0</v>
      </c>
      <c r="K40" s="1682">
        <f t="shared" si="5"/>
        <v>0</v>
      </c>
      <c r="L40" s="1682">
        <f t="shared" si="5"/>
        <v>0</v>
      </c>
      <c r="M40" s="1682">
        <f t="shared" si="5"/>
        <v>0</v>
      </c>
      <c r="N40" s="1682">
        <f t="shared" si="5"/>
        <v>0</v>
      </c>
      <c r="O40" s="1683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4.75">
      <c r="A41" s="1635">
        <v>0</v>
      </c>
      <c r="B41" s="1684" t="s">
        <v>2032</v>
      </c>
      <c r="C41" s="1651">
        <v>8011</v>
      </c>
      <c r="D41" s="1629">
        <f>SUM(OTCHET!$E$482,OTCHET!$E$483,OTCHET!$E$486,OTCHET!$E$487,OTCHET!$E$490,OTCHET!$E$491,OTCHET!$E$495)</f>
        <v>0</v>
      </c>
      <c r="E41" s="1629">
        <f>SUM(OTCHET!$L$482,OTCHET!$L$483,OTCHET!$L$486,OTCHET!$L$487,OTCHET!$L$490,OTCHET!$L$491,OTCHET!$L$495)</f>
        <v>0</v>
      </c>
      <c r="F41" s="1637"/>
      <c r="G41" s="1637"/>
      <c r="H41" s="1637"/>
      <c r="I41" s="1637"/>
      <c r="J41" s="1637"/>
      <c r="K41" s="1637"/>
      <c r="L41" s="1637"/>
      <c r="M41" s="1637"/>
      <c r="N41" s="1637"/>
      <c r="O41" s="1630">
        <f>SUM(E41:N41)</f>
        <v>0</v>
      </c>
    </row>
    <row r="42" spans="1:15" ht="24.75">
      <c r="A42" s="1635">
        <v>0</v>
      </c>
      <c r="B42" s="1685" t="s">
        <v>2031</v>
      </c>
      <c r="C42" s="1651">
        <v>8017</v>
      </c>
      <c r="D42" s="1629">
        <f>SUM(OTCHET!$E$484,OTCHET!$E$485,OTCHET!$E$488,OTCHET!$E$489,OTCHET!$E$492,OTCHET!$E$493,OTCHET!$E$496)</f>
        <v>0</v>
      </c>
      <c r="E42" s="1629">
        <f>SUM(OTCHET!$L$484,OTCHET!$L$485,OTCHET!$L$488,OTCHET!$L$489,OTCHET!$L$492,OTCHET!$L$493,OTCHET!$L$496)</f>
        <v>0</v>
      </c>
      <c r="F42" s="1637"/>
      <c r="G42" s="1637"/>
      <c r="H42" s="1637"/>
      <c r="I42" s="1637"/>
      <c r="J42" s="1637"/>
      <c r="K42" s="1637"/>
      <c r="L42" s="1637"/>
      <c r="M42" s="1637"/>
      <c r="N42" s="1637"/>
      <c r="O42" s="1630">
        <f>SUM(E42:N42)</f>
        <v>0</v>
      </c>
    </row>
    <row r="43" spans="1:15" ht="12.75">
      <c r="A43" s="1635">
        <v>0</v>
      </c>
      <c r="B43" s="1681" t="s">
        <v>2002</v>
      </c>
      <c r="C43" s="1632">
        <v>8300</v>
      </c>
      <c r="D43" s="1649">
        <f>SUM(D44:D47)</f>
        <v>0</v>
      </c>
      <c r="E43" s="1649">
        <f aca="true" t="shared" si="6" ref="E43:N43">SUM(E44:E47)</f>
        <v>0</v>
      </c>
      <c r="F43" s="1649">
        <f t="shared" si="6"/>
        <v>0</v>
      </c>
      <c r="G43" s="1649">
        <f t="shared" si="6"/>
        <v>0</v>
      </c>
      <c r="H43" s="1649">
        <f t="shared" si="6"/>
        <v>0</v>
      </c>
      <c r="I43" s="1649">
        <f t="shared" si="6"/>
        <v>0</v>
      </c>
      <c r="J43" s="1649">
        <f t="shared" si="6"/>
        <v>0</v>
      </c>
      <c r="K43" s="1649">
        <f t="shared" si="6"/>
        <v>0</v>
      </c>
      <c r="L43" s="1649">
        <f t="shared" si="6"/>
        <v>0</v>
      </c>
      <c r="M43" s="1649">
        <f t="shared" si="6"/>
        <v>0</v>
      </c>
      <c r="N43" s="1649">
        <f t="shared" si="6"/>
        <v>0</v>
      </c>
      <c r="O43" s="1686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635"/>
      <c r="B44" s="1684" t="s">
        <v>2030</v>
      </c>
      <c r="C44" s="1651">
        <v>8311</v>
      </c>
      <c r="D44" s="1629">
        <f>SUM(OTCHET!$E$504,OTCHET!$E$505)</f>
        <v>0</v>
      </c>
      <c r="E44" s="1629">
        <f>SUM(OTCHET!$L$504,OTCHET!$L$505)</f>
        <v>0</v>
      </c>
      <c r="F44" s="1637"/>
      <c r="G44" s="1637"/>
      <c r="H44" s="1637"/>
      <c r="I44" s="1637"/>
      <c r="J44" s="1637"/>
      <c r="K44" s="1637"/>
      <c r="L44" s="1637"/>
      <c r="M44" s="1637"/>
      <c r="N44" s="1637"/>
      <c r="O44" s="1630">
        <f aca="true" t="shared" si="7" ref="O44:O52">SUM(E44:N44)</f>
        <v>0</v>
      </c>
    </row>
    <row r="45" spans="1:15" ht="24.75">
      <c r="A45" s="1635"/>
      <c r="B45" s="1685" t="s">
        <v>2029</v>
      </c>
      <c r="C45" s="1651">
        <v>8321</v>
      </c>
      <c r="D45" s="1629">
        <f>SUM(OTCHET!$E$506,OTCHET!$E$507)</f>
        <v>0</v>
      </c>
      <c r="E45" s="1629">
        <f>SUM(OTCHET!$L$506,OTCHET!$L$507)</f>
        <v>0</v>
      </c>
      <c r="F45" s="1637"/>
      <c r="G45" s="1637"/>
      <c r="H45" s="1637"/>
      <c r="I45" s="1637"/>
      <c r="J45" s="1637"/>
      <c r="K45" s="1637"/>
      <c r="L45" s="1637"/>
      <c r="M45" s="1637"/>
      <c r="N45" s="1637"/>
      <c r="O45" s="1630">
        <f t="shared" si="7"/>
        <v>0</v>
      </c>
    </row>
    <row r="46" spans="1:15" ht="24.75">
      <c r="A46" s="1635"/>
      <c r="B46" s="1684" t="s">
        <v>2028</v>
      </c>
      <c r="C46" s="1651">
        <v>8371</v>
      </c>
      <c r="D46" s="1629">
        <f>SUM(OTCHET!$E$508,OTCHET!$E$509)</f>
        <v>0</v>
      </c>
      <c r="E46" s="1629">
        <f>SUM(OTCHET!$L$508,OTCHET!$L$509)</f>
        <v>0</v>
      </c>
      <c r="F46" s="1637"/>
      <c r="G46" s="1637"/>
      <c r="H46" s="1637"/>
      <c r="I46" s="1637"/>
      <c r="J46" s="1637"/>
      <c r="K46" s="1637"/>
      <c r="L46" s="1637"/>
      <c r="M46" s="1637"/>
      <c r="N46" s="1637"/>
      <c r="O46" s="1630">
        <f t="shared" si="7"/>
        <v>0</v>
      </c>
    </row>
    <row r="47" spans="1:15" ht="24.75">
      <c r="A47" s="1635"/>
      <c r="B47" s="1685" t="s">
        <v>2027</v>
      </c>
      <c r="C47" s="1651">
        <v>8381</v>
      </c>
      <c r="D47" s="1629">
        <f>SUM(OTCHET!$E$510,OTCHET!$E$511)</f>
        <v>0</v>
      </c>
      <c r="E47" s="1629">
        <f>SUM(OTCHET!$L$510,OTCHET!$L$511)</f>
        <v>0</v>
      </c>
      <c r="F47" s="1637"/>
      <c r="G47" s="1637"/>
      <c r="H47" s="1637"/>
      <c r="I47" s="1637"/>
      <c r="J47" s="1637"/>
      <c r="K47" s="1637"/>
      <c r="L47" s="1637"/>
      <c r="M47" s="1637"/>
      <c r="N47" s="1637"/>
      <c r="O47" s="1630">
        <f t="shared" si="7"/>
        <v>0</v>
      </c>
    </row>
    <row r="48" spans="1:15" ht="12.75">
      <c r="A48" s="1635"/>
      <c r="B48" s="1687" t="s">
        <v>33</v>
      </c>
      <c r="C48" s="1632">
        <v>8500</v>
      </c>
      <c r="D48" s="1629">
        <f>OTCHET!$E$512</f>
        <v>0</v>
      </c>
      <c r="E48" s="1629">
        <f>OTCHET!$L$512</f>
        <v>0</v>
      </c>
      <c r="F48" s="1637"/>
      <c r="G48" s="1637"/>
      <c r="H48" s="1637"/>
      <c r="I48" s="1637"/>
      <c r="J48" s="1637"/>
      <c r="K48" s="1637"/>
      <c r="L48" s="1637"/>
      <c r="M48" s="1637"/>
      <c r="N48" s="1637"/>
      <c r="O48" s="1630">
        <f t="shared" si="7"/>
        <v>0</v>
      </c>
    </row>
    <row r="49" spans="1:15" ht="12.75">
      <c r="A49" s="1635"/>
      <c r="B49" s="1687" t="s">
        <v>37</v>
      </c>
      <c r="C49" s="1632">
        <v>8600</v>
      </c>
      <c r="D49" s="1629">
        <f>OTCHET!$E$516</f>
        <v>0</v>
      </c>
      <c r="E49" s="1629">
        <f>OTCHET!$L$516</f>
        <v>0</v>
      </c>
      <c r="F49" s="1637"/>
      <c r="G49" s="1637"/>
      <c r="H49" s="1637"/>
      <c r="I49" s="1637"/>
      <c r="J49" s="1637"/>
      <c r="K49" s="1637"/>
      <c r="L49" s="1637"/>
      <c r="M49" s="1637"/>
      <c r="N49" s="1637"/>
      <c r="O49" s="1630">
        <f t="shared" si="7"/>
        <v>0</v>
      </c>
    </row>
    <row r="50" spans="1:15" ht="24.75">
      <c r="A50" s="1635">
        <v>0</v>
      </c>
      <c r="B50" s="1688" t="s">
        <v>2003</v>
      </c>
      <c r="C50" s="1632">
        <v>8800</v>
      </c>
      <c r="D50" s="1629">
        <f>OTCHET!$E$524</f>
        <v>-11467</v>
      </c>
      <c r="E50" s="1629">
        <f>OTCHET!$L$524</f>
        <v>5326</v>
      </c>
      <c r="F50" s="1637"/>
      <c r="G50" s="1637"/>
      <c r="H50" s="1637"/>
      <c r="I50" s="1637">
        <v>0</v>
      </c>
      <c r="J50" s="1637">
        <v>0</v>
      </c>
      <c r="K50" s="1637">
        <v>0</v>
      </c>
      <c r="L50" s="1637">
        <v>0</v>
      </c>
      <c r="M50" s="1637">
        <v>0</v>
      </c>
      <c r="N50" s="1637">
        <v>0</v>
      </c>
      <c r="O50" s="1630">
        <f t="shared" si="7"/>
        <v>5326</v>
      </c>
    </row>
    <row r="51" spans="1:15" ht="12.75">
      <c r="A51" s="1635">
        <v>0</v>
      </c>
      <c r="B51" s="1688" t="s">
        <v>2004</v>
      </c>
      <c r="C51" s="1632">
        <v>9000</v>
      </c>
      <c r="D51" s="1629">
        <f>OTCHET!$E$535</f>
        <v>0</v>
      </c>
      <c r="E51" s="1629">
        <f>OTCHET!$L$535</f>
        <v>0</v>
      </c>
      <c r="F51" s="1637"/>
      <c r="G51" s="1637"/>
      <c r="H51" s="1637"/>
      <c r="I51" s="1637"/>
      <c r="J51" s="1637"/>
      <c r="K51" s="1637"/>
      <c r="L51" s="1637"/>
      <c r="M51" s="1637"/>
      <c r="N51" s="1637"/>
      <c r="O51" s="1630">
        <f t="shared" si="7"/>
        <v>0</v>
      </c>
    </row>
    <row r="52" spans="1:15" ht="24.75">
      <c r="A52" s="1635"/>
      <c r="B52" s="1688" t="s">
        <v>2005</v>
      </c>
      <c r="C52" s="1632">
        <v>9100</v>
      </c>
      <c r="D52" s="1629">
        <f>OTCHET!$E$536</f>
        <v>0</v>
      </c>
      <c r="E52" s="1629">
        <f>OTCHET!$L$536</f>
        <v>0</v>
      </c>
      <c r="F52" s="1637"/>
      <c r="G52" s="1637"/>
      <c r="H52" s="1637"/>
      <c r="I52" s="1637"/>
      <c r="J52" s="1637"/>
      <c r="K52" s="1637"/>
      <c r="L52" s="1637"/>
      <c r="M52" s="1637"/>
      <c r="N52" s="1637"/>
      <c r="O52" s="1630">
        <f t="shared" si="7"/>
        <v>0</v>
      </c>
    </row>
    <row r="53" spans="1:15" ht="12.75">
      <c r="A53" s="1635">
        <v>0</v>
      </c>
      <c r="B53" s="1689" t="s">
        <v>2006</v>
      </c>
      <c r="C53" s="1632">
        <v>9300</v>
      </c>
      <c r="D53" s="1682">
        <f>SUM(D54:D63)</f>
        <v>0</v>
      </c>
      <c r="E53" s="1682">
        <f aca="true" t="shared" si="8" ref="E53:N53">SUM(E54:E63)</f>
        <v>0</v>
      </c>
      <c r="F53" s="1682">
        <f t="shared" si="8"/>
        <v>0</v>
      </c>
      <c r="G53" s="1682">
        <f t="shared" si="8"/>
        <v>0</v>
      </c>
      <c r="H53" s="1682">
        <f t="shared" si="8"/>
        <v>0</v>
      </c>
      <c r="I53" s="1682">
        <f t="shared" si="8"/>
        <v>0</v>
      </c>
      <c r="J53" s="1682">
        <f t="shared" si="8"/>
        <v>0</v>
      </c>
      <c r="K53" s="1682">
        <f t="shared" si="8"/>
        <v>0</v>
      </c>
      <c r="L53" s="1682">
        <f t="shared" si="8"/>
        <v>0</v>
      </c>
      <c r="M53" s="1682">
        <f t="shared" si="8"/>
        <v>0</v>
      </c>
      <c r="N53" s="1682">
        <f t="shared" si="8"/>
        <v>0</v>
      </c>
      <c r="O53" s="1683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12.75">
      <c r="A54" s="1635">
        <v>0</v>
      </c>
      <c r="B54" s="1684" t="s">
        <v>2007</v>
      </c>
      <c r="C54" s="1632">
        <v>9301</v>
      </c>
      <c r="D54" s="1629">
        <f>OTCHET!$E$545</f>
        <v>0</v>
      </c>
      <c r="E54" s="1629">
        <f>OTCHET!$L$545</f>
        <v>0</v>
      </c>
      <c r="F54" s="1637"/>
      <c r="G54" s="1637"/>
      <c r="H54" s="1637"/>
      <c r="I54" s="1637"/>
      <c r="J54" s="1637"/>
      <c r="K54" s="1637"/>
      <c r="L54" s="1637"/>
      <c r="M54" s="1637"/>
      <c r="N54" s="1637"/>
      <c r="O54" s="1630">
        <f aca="true" t="shared" si="9" ref="O54:O63">SUM(E54:N54)</f>
        <v>0</v>
      </c>
    </row>
    <row r="55" spans="1:15" ht="24.75">
      <c r="A55" s="1635">
        <v>0</v>
      </c>
      <c r="B55" s="1684" t="s">
        <v>2008</v>
      </c>
      <c r="C55" s="1632">
        <v>9310</v>
      </c>
      <c r="D55" s="1629">
        <f>OTCHET!$E$546</f>
        <v>0</v>
      </c>
      <c r="E55" s="1629">
        <f>OTCHET!$L$546</f>
        <v>0</v>
      </c>
      <c r="F55" s="1637"/>
      <c r="G55" s="1637"/>
      <c r="H55" s="1637"/>
      <c r="I55" s="1637"/>
      <c r="J55" s="1637"/>
      <c r="K55" s="1637"/>
      <c r="L55" s="1637"/>
      <c r="M55" s="1637"/>
      <c r="N55" s="1637"/>
      <c r="O55" s="1630">
        <f t="shared" si="9"/>
        <v>0</v>
      </c>
    </row>
    <row r="56" spans="1:15" ht="12.75">
      <c r="A56" s="1635">
        <v>0</v>
      </c>
      <c r="B56" s="1684" t="s">
        <v>2009</v>
      </c>
      <c r="C56" s="1632">
        <v>9317</v>
      </c>
      <c r="D56" s="1629">
        <f>OTCHET!$E$547</f>
        <v>0</v>
      </c>
      <c r="E56" s="1629">
        <f>OTCHET!$L$547</f>
        <v>0</v>
      </c>
      <c r="F56" s="1637"/>
      <c r="G56" s="1637"/>
      <c r="H56" s="1637"/>
      <c r="I56" s="1637"/>
      <c r="J56" s="1637"/>
      <c r="K56" s="1637"/>
      <c r="L56" s="1637"/>
      <c r="M56" s="1637"/>
      <c r="N56" s="1637"/>
      <c r="O56" s="1630">
        <f t="shared" si="9"/>
        <v>0</v>
      </c>
    </row>
    <row r="57" spans="1:15" ht="12.75">
      <c r="A57" s="1635">
        <v>0</v>
      </c>
      <c r="B57" s="1684" t="s">
        <v>2010</v>
      </c>
      <c r="C57" s="1632">
        <v>9318</v>
      </c>
      <c r="D57" s="1629">
        <f>OTCHET!$E$548</f>
        <v>0</v>
      </c>
      <c r="E57" s="1629">
        <f>OTCHET!$L$548</f>
        <v>0</v>
      </c>
      <c r="F57" s="1637"/>
      <c r="G57" s="1637"/>
      <c r="H57" s="1637"/>
      <c r="I57" s="1637"/>
      <c r="J57" s="1637"/>
      <c r="K57" s="1637"/>
      <c r="L57" s="1637"/>
      <c r="M57" s="1637"/>
      <c r="N57" s="1637"/>
      <c r="O57" s="1630">
        <f t="shared" si="9"/>
        <v>0</v>
      </c>
    </row>
    <row r="58" spans="1:15" ht="37.5">
      <c r="A58" s="1635">
        <v>0</v>
      </c>
      <c r="B58" s="1684" t="s">
        <v>2011</v>
      </c>
      <c r="C58" s="1632">
        <v>9336</v>
      </c>
      <c r="D58" s="1629">
        <f>OTCHET!$E$558</f>
        <v>0</v>
      </c>
      <c r="E58" s="1629">
        <f>OTCHET!$L$558</f>
        <v>0</v>
      </c>
      <c r="F58" s="1637"/>
      <c r="G58" s="1637"/>
      <c r="H58" s="1637"/>
      <c r="I58" s="1637"/>
      <c r="J58" s="1637"/>
      <c r="K58" s="1637"/>
      <c r="L58" s="1637"/>
      <c r="M58" s="1637"/>
      <c r="N58" s="1637"/>
      <c r="O58" s="1630">
        <f t="shared" si="9"/>
        <v>0</v>
      </c>
    </row>
    <row r="59" spans="1:15" ht="37.5">
      <c r="A59" s="1635">
        <v>0</v>
      </c>
      <c r="B59" s="1684" t="s">
        <v>2012</v>
      </c>
      <c r="C59" s="1632">
        <v>9337</v>
      </c>
      <c r="D59" s="1629">
        <f>OTCHET!$E$559</f>
        <v>0</v>
      </c>
      <c r="E59" s="1629">
        <f>OTCHET!$L$559</f>
        <v>0</v>
      </c>
      <c r="F59" s="1637"/>
      <c r="G59" s="1637"/>
      <c r="H59" s="1637"/>
      <c r="I59" s="1637"/>
      <c r="J59" s="1637"/>
      <c r="K59" s="1637"/>
      <c r="L59" s="1637"/>
      <c r="M59" s="1637"/>
      <c r="N59" s="1637"/>
      <c r="O59" s="1630">
        <f t="shared" si="9"/>
        <v>0</v>
      </c>
    </row>
    <row r="60" spans="1:15" ht="12.75">
      <c r="A60" s="1635">
        <v>0</v>
      </c>
      <c r="B60" s="1684" t="s">
        <v>2013</v>
      </c>
      <c r="C60" s="1632">
        <v>9338</v>
      </c>
      <c r="D60" s="1629">
        <f>OTCHET!$E$560</f>
        <v>0</v>
      </c>
      <c r="E60" s="1629">
        <f>OTCHET!$L$560</f>
        <v>0</v>
      </c>
      <c r="F60" s="1637"/>
      <c r="G60" s="1637"/>
      <c r="H60" s="1637"/>
      <c r="I60" s="1637"/>
      <c r="J60" s="1637"/>
      <c r="K60" s="1637"/>
      <c r="L60" s="1637"/>
      <c r="M60" s="1637"/>
      <c r="N60" s="1637"/>
      <c r="O60" s="1630">
        <f t="shared" si="9"/>
        <v>0</v>
      </c>
    </row>
    <row r="61" spans="1:15" ht="12.75">
      <c r="A61" s="1635">
        <v>0</v>
      </c>
      <c r="B61" s="1684" t="s">
        <v>2014</v>
      </c>
      <c r="C61" s="1632">
        <v>9339</v>
      </c>
      <c r="D61" s="1629">
        <f>OTCHET!$E$561</f>
        <v>0</v>
      </c>
      <c r="E61" s="1629">
        <f>OTCHET!$L$561</f>
        <v>0</v>
      </c>
      <c r="F61" s="1637"/>
      <c r="G61" s="1637"/>
      <c r="H61" s="1637"/>
      <c r="I61" s="1637"/>
      <c r="J61" s="1637"/>
      <c r="K61" s="1637"/>
      <c r="L61" s="1637"/>
      <c r="M61" s="1637"/>
      <c r="N61" s="1637"/>
      <c r="O61" s="1630">
        <f t="shared" si="9"/>
        <v>0</v>
      </c>
    </row>
    <row r="62" spans="1:15" ht="24.75">
      <c r="A62" s="1635">
        <v>0</v>
      </c>
      <c r="B62" s="1684" t="s">
        <v>2015</v>
      </c>
      <c r="C62" s="1632">
        <v>9395</v>
      </c>
      <c r="D62" s="1629">
        <f>OTCHET!$E$564</f>
        <v>0</v>
      </c>
      <c r="E62" s="1629">
        <f>OTCHET!$L$564</f>
        <v>0</v>
      </c>
      <c r="F62" s="1637"/>
      <c r="G62" s="1637"/>
      <c r="H62" s="1637"/>
      <c r="I62" s="1637"/>
      <c r="J62" s="1637"/>
      <c r="K62" s="1637"/>
      <c r="L62" s="1637"/>
      <c r="M62" s="1637"/>
      <c r="N62" s="1637"/>
      <c r="O62" s="1630">
        <f t="shared" si="9"/>
        <v>0</v>
      </c>
    </row>
    <row r="63" spans="1:15" ht="24.75">
      <c r="A63" s="1635">
        <v>0</v>
      </c>
      <c r="B63" s="1684" t="s">
        <v>2016</v>
      </c>
      <c r="C63" s="1632">
        <v>9396</v>
      </c>
      <c r="D63" s="1629">
        <f>OTCHET!$E$565</f>
        <v>0</v>
      </c>
      <c r="E63" s="1629">
        <f>OTCHET!$L$565</f>
        <v>0</v>
      </c>
      <c r="F63" s="1637"/>
      <c r="G63" s="1637"/>
      <c r="H63" s="1637"/>
      <c r="I63" s="1637"/>
      <c r="J63" s="1637"/>
      <c r="K63" s="1637"/>
      <c r="L63" s="1637"/>
      <c r="M63" s="1637"/>
      <c r="N63" s="1637"/>
      <c r="O63" s="1630">
        <f t="shared" si="9"/>
        <v>0</v>
      </c>
    </row>
    <row r="64" spans="1:15" ht="12.75">
      <c r="A64" s="1635">
        <v>0</v>
      </c>
      <c r="B64" s="1681" t="s">
        <v>2017</v>
      </c>
      <c r="C64" s="1632">
        <v>9500</v>
      </c>
      <c r="D64" s="1682">
        <f>+D65+D68+D66+D67</f>
        <v>0</v>
      </c>
      <c r="E64" s="1682">
        <f aca="true" t="shared" si="10" ref="E64:N64">+E65+E68+E66+E67</f>
        <v>-79856</v>
      </c>
      <c r="F64" s="1682">
        <f t="shared" si="10"/>
        <v>0</v>
      </c>
      <c r="G64" s="1682">
        <f t="shared" si="10"/>
        <v>0</v>
      </c>
      <c r="H64" s="1682">
        <f t="shared" si="10"/>
        <v>0</v>
      </c>
      <c r="I64" s="1682">
        <f t="shared" si="10"/>
        <v>0</v>
      </c>
      <c r="J64" s="1682">
        <f t="shared" si="10"/>
        <v>0</v>
      </c>
      <c r="K64" s="1682">
        <f t="shared" si="10"/>
        <v>0</v>
      </c>
      <c r="L64" s="1682">
        <f t="shared" si="10"/>
        <v>0</v>
      </c>
      <c r="M64" s="1682">
        <f t="shared" si="10"/>
        <v>0</v>
      </c>
      <c r="N64" s="1682">
        <f t="shared" si="10"/>
        <v>0</v>
      </c>
      <c r="O64" s="1683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-79856</v>
      </c>
    </row>
    <row r="65" spans="1:15" ht="24.75">
      <c r="A65" s="1635">
        <v>0</v>
      </c>
      <c r="B65" s="1684" t="s">
        <v>2025</v>
      </c>
      <c r="C65" s="1651">
        <v>9501</v>
      </c>
      <c r="D65" s="1629">
        <f>SUM(OTCHET!$E$567:OTCHET!$E$572)</f>
        <v>0</v>
      </c>
      <c r="E65" s="1629">
        <f>SUM(OTCHET!$L$567:OTCHET!$L$572)</f>
        <v>0</v>
      </c>
      <c r="F65" s="1629"/>
      <c r="G65" s="1629"/>
      <c r="H65" s="1629"/>
      <c r="I65" s="1629"/>
      <c r="J65" s="1629"/>
      <c r="K65" s="1629"/>
      <c r="L65" s="1629"/>
      <c r="M65" s="1629"/>
      <c r="N65" s="1629"/>
      <c r="O65" s="1630">
        <f>$E$65</f>
        <v>0</v>
      </c>
    </row>
    <row r="66" spans="1:15" ht="12.75">
      <c r="A66" s="1635"/>
      <c r="B66" s="1685" t="s">
        <v>2026</v>
      </c>
      <c r="C66" s="1651">
        <v>9507</v>
      </c>
      <c r="D66" s="1629">
        <f>SUM(OTCHET!$E$573:OTCHET!$E$578)</f>
        <v>0</v>
      </c>
      <c r="E66" s="1629">
        <f>SUM(OTCHET!$L$573:OTCHET!$L$578)</f>
        <v>-79856</v>
      </c>
      <c r="F66" s="1637"/>
      <c r="G66" s="1637"/>
      <c r="H66" s="1637"/>
      <c r="I66" s="1637">
        <v>0</v>
      </c>
      <c r="J66" s="1637">
        <v>0</v>
      </c>
      <c r="K66" s="1637">
        <v>0</v>
      </c>
      <c r="L66" s="1637">
        <v>0</v>
      </c>
      <c r="M66" s="1637">
        <v>0</v>
      </c>
      <c r="N66" s="1637">
        <v>0</v>
      </c>
      <c r="O66" s="1630">
        <f>SUM(E66:N66)</f>
        <v>-79856</v>
      </c>
    </row>
    <row r="67" spans="1:15" ht="12.75">
      <c r="A67" s="1635"/>
      <c r="B67" s="1685" t="s">
        <v>2018</v>
      </c>
      <c r="C67" s="1632">
        <v>9513</v>
      </c>
      <c r="D67" s="1629">
        <f>OTCHET!$E$579</f>
        <v>0</v>
      </c>
      <c r="E67" s="1629">
        <f>OTCHET!$L$579</f>
        <v>0</v>
      </c>
      <c r="F67" s="1637"/>
      <c r="G67" s="1637"/>
      <c r="H67" s="1637"/>
      <c r="I67" s="1637"/>
      <c r="J67" s="1637"/>
      <c r="K67" s="1637"/>
      <c r="L67" s="1637"/>
      <c r="M67" s="1637"/>
      <c r="N67" s="1637"/>
      <c r="O67" s="1630">
        <f>SUM(E67:N67)</f>
        <v>0</v>
      </c>
    </row>
    <row r="68" spans="1:15" ht="25.5" thickBot="1">
      <c r="A68" s="1635">
        <v>0</v>
      </c>
      <c r="B68" s="1690" t="s">
        <v>2019</v>
      </c>
      <c r="C68" s="1691">
        <v>9514</v>
      </c>
      <c r="D68" s="1692">
        <f>OTCHET!$E$580</f>
        <v>0</v>
      </c>
      <c r="E68" s="1692">
        <f>OTCHET!$L$580</f>
        <v>0</v>
      </c>
      <c r="F68" s="1693"/>
      <c r="G68" s="1693"/>
      <c r="H68" s="1693"/>
      <c r="I68" s="1693"/>
      <c r="J68" s="1693"/>
      <c r="K68" s="1693"/>
      <c r="L68" s="1693"/>
      <c r="M68" s="1693"/>
      <c r="N68" s="1693"/>
      <c r="O68" s="1694">
        <f>SUM(E68:N68)</f>
        <v>0</v>
      </c>
    </row>
    <row r="69" ht="12">
      <c r="C69" s="1695" t="s">
        <v>2020</v>
      </c>
    </row>
    <row r="71" ht="15">
      <c r="B71" s="1696" t="s">
        <v>2021</v>
      </c>
    </row>
    <row r="72" spans="2:15" ht="28.5" customHeight="1">
      <c r="B72" s="1950" t="s">
        <v>2022</v>
      </c>
      <c r="C72" s="1950"/>
      <c r="D72" s="1950"/>
      <c r="E72" s="1950"/>
      <c r="F72" s="1950"/>
      <c r="G72" s="1950"/>
      <c r="H72" s="1950"/>
      <c r="I72" s="1950"/>
      <c r="J72" s="1950"/>
      <c r="K72" s="1950"/>
      <c r="L72" s="1950"/>
      <c r="M72" s="1950"/>
      <c r="N72" s="1950"/>
      <c r="O72" s="1950"/>
    </row>
    <row r="73" spans="2:23" ht="63" customHeight="1">
      <c r="B73" s="1950" t="s">
        <v>2115</v>
      </c>
      <c r="C73" s="1950"/>
      <c r="D73" s="1950"/>
      <c r="E73" s="1950"/>
      <c r="F73" s="1950"/>
      <c r="G73" s="1950"/>
      <c r="H73" s="1950"/>
      <c r="I73" s="1950"/>
      <c r="J73" s="1950"/>
      <c r="K73" s="1950"/>
      <c r="L73" s="1950"/>
      <c r="M73" s="1950"/>
      <c r="N73" s="1950"/>
      <c r="O73" s="1950"/>
      <c r="P73" s="1697"/>
      <c r="Q73" s="1697"/>
      <c r="R73" s="1697"/>
      <c r="S73" s="1697"/>
      <c r="T73" s="1697"/>
      <c r="U73" s="1697"/>
      <c r="V73" s="1697"/>
      <c r="W73" s="1697"/>
    </row>
    <row r="74" spans="2:23" ht="31.5" customHeight="1">
      <c r="B74" s="1950" t="s">
        <v>2116</v>
      </c>
      <c r="C74" s="1950"/>
      <c r="D74" s="1950"/>
      <c r="E74" s="1950"/>
      <c r="F74" s="1950"/>
      <c r="G74" s="1950"/>
      <c r="H74" s="1950"/>
      <c r="I74" s="1950"/>
      <c r="J74" s="1950"/>
      <c r="K74" s="1950"/>
      <c r="L74" s="1950"/>
      <c r="M74" s="1950"/>
      <c r="N74" s="1950"/>
      <c r="O74" s="1950"/>
      <c r="P74" s="1697"/>
      <c r="Q74" s="1697"/>
      <c r="R74" s="1697"/>
      <c r="S74" s="1697"/>
      <c r="T74" s="1697"/>
      <c r="U74" s="1697"/>
      <c r="V74" s="1697"/>
      <c r="W74" s="1697"/>
    </row>
    <row r="75" spans="2:23" ht="55.5" customHeight="1">
      <c r="B75" s="1950" t="s">
        <v>2035</v>
      </c>
      <c r="C75" s="1950"/>
      <c r="D75" s="1950"/>
      <c r="E75" s="1950"/>
      <c r="F75" s="1950"/>
      <c r="G75" s="1950"/>
      <c r="H75" s="1950"/>
      <c r="I75" s="1950"/>
      <c r="J75" s="1950"/>
      <c r="K75" s="1950"/>
      <c r="L75" s="1950"/>
      <c r="M75" s="1950"/>
      <c r="N75" s="1950"/>
      <c r="O75" s="1950"/>
      <c r="P75" s="1697"/>
      <c r="Q75" s="1697"/>
      <c r="R75" s="1697"/>
      <c r="S75" s="1697"/>
      <c r="T75" s="1697"/>
      <c r="U75" s="1697"/>
      <c r="V75" s="1697"/>
      <c r="W75" s="1697"/>
    </row>
    <row r="76" spans="2:23" ht="33.75" customHeight="1">
      <c r="B76" s="1950" t="s">
        <v>2023</v>
      </c>
      <c r="C76" s="1950"/>
      <c r="D76" s="1950"/>
      <c r="E76" s="1950"/>
      <c r="F76" s="1950"/>
      <c r="G76" s="1950"/>
      <c r="H76" s="1950"/>
      <c r="I76" s="1950"/>
      <c r="J76" s="1950"/>
      <c r="K76" s="1950"/>
      <c r="L76" s="1950"/>
      <c r="M76" s="1950"/>
      <c r="N76" s="1950"/>
      <c r="O76" s="1950"/>
      <c r="P76" s="1697"/>
      <c r="Q76" s="1697"/>
      <c r="R76" s="1697"/>
      <c r="S76" s="1697"/>
      <c r="T76" s="1697"/>
      <c r="U76" s="1697"/>
      <c r="V76" s="1697"/>
      <c r="W76" s="1697"/>
    </row>
    <row r="77" spans="2:23" ht="32.25" customHeight="1">
      <c r="B77" s="1950" t="s">
        <v>2117</v>
      </c>
      <c r="C77" s="1950"/>
      <c r="D77" s="1950"/>
      <c r="E77" s="1950"/>
      <c r="F77" s="1950"/>
      <c r="G77" s="1950"/>
      <c r="H77" s="1950"/>
      <c r="I77" s="1950"/>
      <c r="J77" s="1950"/>
      <c r="K77" s="1950"/>
      <c r="L77" s="1950"/>
      <c r="M77" s="1950"/>
      <c r="N77" s="1950"/>
      <c r="O77" s="1950"/>
      <c r="P77" s="1697"/>
      <c r="Q77" s="1697"/>
      <c r="R77" s="1697"/>
      <c r="S77" s="1697"/>
      <c r="T77" s="1697"/>
      <c r="U77" s="1697"/>
      <c r="V77" s="1697"/>
      <c r="W77" s="1697"/>
    </row>
  </sheetData>
  <sheetProtection password="81B0" sheet="1" objects="1"/>
  <mergeCells count="11">
    <mergeCell ref="B1:E1"/>
    <mergeCell ref="B4:B7"/>
    <mergeCell ref="C4:C7"/>
    <mergeCell ref="F4:N4"/>
    <mergeCell ref="O4:O5"/>
    <mergeCell ref="B72:O72"/>
    <mergeCell ref="B73:O73"/>
    <mergeCell ref="B74:O74"/>
    <mergeCell ref="B75:O75"/>
    <mergeCell ref="B76:O76"/>
    <mergeCell ref="B77:O77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1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708" t="s">
        <v>795</v>
      </c>
      <c r="B10" s="1709" t="s">
        <v>798</v>
      </c>
      <c r="C10" s="1708"/>
    </row>
    <row r="11" spans="1:3" ht="14.25">
      <c r="A11" s="1710"/>
      <c r="B11" s="1711" t="s">
        <v>377</v>
      </c>
      <c r="C11" s="1710"/>
    </row>
    <row r="12" spans="1:3" ht="15.75">
      <c r="A12" s="1500">
        <v>1101</v>
      </c>
      <c r="B12" s="1501" t="s">
        <v>378</v>
      </c>
      <c r="C12" s="1500">
        <v>1101</v>
      </c>
    </row>
    <row r="13" spans="1:3" ht="15.75">
      <c r="A13" s="1500">
        <v>1103</v>
      </c>
      <c r="B13" s="1502" t="s">
        <v>379</v>
      </c>
      <c r="C13" s="1500">
        <v>1103</v>
      </c>
    </row>
    <row r="14" spans="1:3" ht="15.75">
      <c r="A14" s="1500">
        <v>1104</v>
      </c>
      <c r="B14" s="1503" t="s">
        <v>380</v>
      </c>
      <c r="C14" s="1500">
        <v>1104</v>
      </c>
    </row>
    <row r="15" spans="1:3" ht="15.75">
      <c r="A15" s="1500">
        <v>1105</v>
      </c>
      <c r="B15" s="1503" t="s">
        <v>381</v>
      </c>
      <c r="C15" s="1500">
        <v>1105</v>
      </c>
    </row>
    <row r="16" spans="1:3" ht="15.75">
      <c r="A16" s="1500">
        <v>1106</v>
      </c>
      <c r="B16" s="1503" t="s">
        <v>382</v>
      </c>
      <c r="C16" s="1500">
        <v>1106</v>
      </c>
    </row>
    <row r="17" spans="1:3" ht="15.75">
      <c r="A17" s="1500">
        <v>1107</v>
      </c>
      <c r="B17" s="1503" t="s">
        <v>383</v>
      </c>
      <c r="C17" s="1500">
        <v>1107</v>
      </c>
    </row>
    <row r="18" spans="1:3" ht="15.75">
      <c r="A18" s="1500">
        <v>1108</v>
      </c>
      <c r="B18" s="1503" t="s">
        <v>384</v>
      </c>
      <c r="C18" s="1500">
        <v>1108</v>
      </c>
    </row>
    <row r="19" spans="1:3" ht="15.75">
      <c r="A19" s="1500">
        <v>1111</v>
      </c>
      <c r="B19" s="1504" t="s">
        <v>385</v>
      </c>
      <c r="C19" s="1500">
        <v>1111</v>
      </c>
    </row>
    <row r="20" spans="1:3" ht="15.75">
      <c r="A20" s="1500">
        <v>1115</v>
      </c>
      <c r="B20" s="1504" t="s">
        <v>386</v>
      </c>
      <c r="C20" s="1500">
        <v>1115</v>
      </c>
    </row>
    <row r="21" spans="1:3" ht="15.75">
      <c r="A21" s="1500">
        <v>1116</v>
      </c>
      <c r="B21" s="1504" t="s">
        <v>387</v>
      </c>
      <c r="C21" s="1500">
        <v>1116</v>
      </c>
    </row>
    <row r="22" spans="1:3" ht="15.75">
      <c r="A22" s="1500">
        <v>1117</v>
      </c>
      <c r="B22" s="1504" t="s">
        <v>388</v>
      </c>
      <c r="C22" s="1500">
        <v>1117</v>
      </c>
    </row>
    <row r="23" spans="1:3" ht="15.75">
      <c r="A23" s="1500">
        <v>1121</v>
      </c>
      <c r="B23" s="1503" t="s">
        <v>389</v>
      </c>
      <c r="C23" s="1500">
        <v>1121</v>
      </c>
    </row>
    <row r="24" spans="1:3" ht="15.75">
      <c r="A24" s="1500">
        <v>1122</v>
      </c>
      <c r="B24" s="1503" t="s">
        <v>390</v>
      </c>
      <c r="C24" s="1500">
        <v>1122</v>
      </c>
    </row>
    <row r="25" spans="1:3" ht="15.75">
      <c r="A25" s="1500">
        <v>1123</v>
      </c>
      <c r="B25" s="1503" t="s">
        <v>391</v>
      </c>
      <c r="C25" s="1500">
        <v>1123</v>
      </c>
    </row>
    <row r="26" spans="1:3" ht="15.75">
      <c r="A26" s="1500">
        <v>1125</v>
      </c>
      <c r="B26" s="1505" t="s">
        <v>392</v>
      </c>
      <c r="C26" s="1500">
        <v>1125</v>
      </c>
    </row>
    <row r="27" spans="1:3" ht="15.75">
      <c r="A27" s="1500">
        <v>1128</v>
      </c>
      <c r="B27" s="1503" t="s">
        <v>393</v>
      </c>
      <c r="C27" s="1500">
        <v>1128</v>
      </c>
    </row>
    <row r="28" spans="1:3" ht="15.75">
      <c r="A28" s="1500">
        <v>1139</v>
      </c>
      <c r="B28" s="1506" t="s">
        <v>394</v>
      </c>
      <c r="C28" s="1500">
        <v>1139</v>
      </c>
    </row>
    <row r="29" spans="1:3" ht="15.75">
      <c r="A29" s="1500">
        <v>1141</v>
      </c>
      <c r="B29" s="1504" t="s">
        <v>395</v>
      </c>
      <c r="C29" s="1500">
        <v>1141</v>
      </c>
    </row>
    <row r="30" spans="1:3" ht="15.75">
      <c r="A30" s="1500">
        <v>1142</v>
      </c>
      <c r="B30" s="1503" t="s">
        <v>396</v>
      </c>
      <c r="C30" s="1500">
        <v>1142</v>
      </c>
    </row>
    <row r="31" spans="1:3" ht="15.75">
      <c r="A31" s="1500">
        <v>1143</v>
      </c>
      <c r="B31" s="1504" t="s">
        <v>397</v>
      </c>
      <c r="C31" s="1500">
        <v>1143</v>
      </c>
    </row>
    <row r="32" spans="1:3" ht="15.75">
      <c r="A32" s="1500">
        <v>1144</v>
      </c>
      <c r="B32" s="1504" t="s">
        <v>398</v>
      </c>
      <c r="C32" s="1500">
        <v>1144</v>
      </c>
    </row>
    <row r="33" spans="1:3" ht="15.75">
      <c r="A33" s="1500">
        <v>1145</v>
      </c>
      <c r="B33" s="1503" t="s">
        <v>399</v>
      </c>
      <c r="C33" s="1500">
        <v>1145</v>
      </c>
    </row>
    <row r="34" spans="1:3" ht="15.75">
      <c r="A34" s="1500">
        <v>1146</v>
      </c>
      <c r="B34" s="1504" t="s">
        <v>400</v>
      </c>
      <c r="C34" s="1500">
        <v>1146</v>
      </c>
    </row>
    <row r="35" spans="1:3" ht="15.75">
      <c r="A35" s="1500">
        <v>1147</v>
      </c>
      <c r="B35" s="1504" t="s">
        <v>401</v>
      </c>
      <c r="C35" s="1500">
        <v>1147</v>
      </c>
    </row>
    <row r="36" spans="1:3" ht="15.75">
      <c r="A36" s="1500">
        <v>1148</v>
      </c>
      <c r="B36" s="1504" t="s">
        <v>402</v>
      </c>
      <c r="C36" s="1500">
        <v>1148</v>
      </c>
    </row>
    <row r="37" spans="1:3" ht="15.75">
      <c r="A37" s="1500">
        <v>1149</v>
      </c>
      <c r="B37" s="1504" t="s">
        <v>403</v>
      </c>
      <c r="C37" s="1500">
        <v>1149</v>
      </c>
    </row>
    <row r="38" spans="1:3" ht="15.75">
      <c r="A38" s="1500">
        <v>1151</v>
      </c>
      <c r="B38" s="1504" t="s">
        <v>404</v>
      </c>
      <c r="C38" s="1500">
        <v>1151</v>
      </c>
    </row>
    <row r="39" spans="1:3" ht="15.75">
      <c r="A39" s="1500">
        <v>1158</v>
      </c>
      <c r="B39" s="1503" t="s">
        <v>405</v>
      </c>
      <c r="C39" s="1500">
        <v>1158</v>
      </c>
    </row>
    <row r="40" spans="1:3" ht="15.75">
      <c r="A40" s="1500">
        <v>1161</v>
      </c>
      <c r="B40" s="1503" t="s">
        <v>406</v>
      </c>
      <c r="C40" s="1500">
        <v>1161</v>
      </c>
    </row>
    <row r="41" spans="1:3" ht="15.75">
      <c r="A41" s="1500">
        <v>1162</v>
      </c>
      <c r="B41" s="1503" t="s">
        <v>407</v>
      </c>
      <c r="C41" s="1500">
        <v>1162</v>
      </c>
    </row>
    <row r="42" spans="1:3" ht="15.75">
      <c r="A42" s="1500">
        <v>1163</v>
      </c>
      <c r="B42" s="1503" t="s">
        <v>408</v>
      </c>
      <c r="C42" s="1500">
        <v>1163</v>
      </c>
    </row>
    <row r="43" spans="1:3" ht="15.75">
      <c r="A43" s="1500">
        <v>1168</v>
      </c>
      <c r="B43" s="1503" t="s">
        <v>409</v>
      </c>
      <c r="C43" s="1500">
        <v>1168</v>
      </c>
    </row>
    <row r="44" spans="1:3" ht="15.75">
      <c r="A44" s="1500">
        <v>1179</v>
      </c>
      <c r="B44" s="1504" t="s">
        <v>410</v>
      </c>
      <c r="C44" s="1500">
        <v>1179</v>
      </c>
    </row>
    <row r="45" spans="1:3" ht="15.75">
      <c r="A45" s="1500">
        <v>2201</v>
      </c>
      <c r="B45" s="1504" t="s">
        <v>411</v>
      </c>
      <c r="C45" s="1500">
        <v>2201</v>
      </c>
    </row>
    <row r="46" spans="1:3" ht="15.75">
      <c r="A46" s="1500">
        <v>2205</v>
      </c>
      <c r="B46" s="1503" t="s">
        <v>412</v>
      </c>
      <c r="C46" s="1500">
        <v>2205</v>
      </c>
    </row>
    <row r="47" spans="1:3" ht="15.75">
      <c r="A47" s="1500">
        <v>2206</v>
      </c>
      <c r="B47" s="1506" t="s">
        <v>413</v>
      </c>
      <c r="C47" s="1500">
        <v>2206</v>
      </c>
    </row>
    <row r="48" spans="1:3" ht="15.75">
      <c r="A48" s="1500">
        <v>2215</v>
      </c>
      <c r="B48" s="1503" t="s">
        <v>414</v>
      </c>
      <c r="C48" s="1500">
        <v>2215</v>
      </c>
    </row>
    <row r="49" spans="1:3" ht="15.75">
      <c r="A49" s="1500">
        <v>2218</v>
      </c>
      <c r="B49" s="1503" t="s">
        <v>415</v>
      </c>
      <c r="C49" s="1500">
        <v>2218</v>
      </c>
    </row>
    <row r="50" spans="1:3" ht="15.75">
      <c r="A50" s="1500">
        <v>2219</v>
      </c>
      <c r="B50" s="1503" t="s">
        <v>416</v>
      </c>
      <c r="C50" s="1500">
        <v>2219</v>
      </c>
    </row>
    <row r="51" spans="1:3" ht="15.75">
      <c r="A51" s="1500">
        <v>2221</v>
      </c>
      <c r="B51" s="1504" t="s">
        <v>417</v>
      </c>
      <c r="C51" s="1500">
        <v>2221</v>
      </c>
    </row>
    <row r="52" spans="1:3" ht="15.75">
      <c r="A52" s="1500">
        <v>2222</v>
      </c>
      <c r="B52" s="1507" t="s">
        <v>418</v>
      </c>
      <c r="C52" s="1500">
        <v>2222</v>
      </c>
    </row>
    <row r="53" spans="1:3" ht="15.75">
      <c r="A53" s="1500">
        <v>2223</v>
      </c>
      <c r="B53" s="1507" t="s">
        <v>2063</v>
      </c>
      <c r="C53" s="1500">
        <v>2223</v>
      </c>
    </row>
    <row r="54" spans="1:3" ht="15.75">
      <c r="A54" s="1500">
        <v>2224</v>
      </c>
      <c r="B54" s="1506" t="s">
        <v>419</v>
      </c>
      <c r="C54" s="1500">
        <v>2224</v>
      </c>
    </row>
    <row r="55" spans="1:3" ht="15.75">
      <c r="A55" s="1500">
        <v>2225</v>
      </c>
      <c r="B55" s="1503" t="s">
        <v>420</v>
      </c>
      <c r="C55" s="1500">
        <v>2225</v>
      </c>
    </row>
    <row r="56" spans="1:3" ht="15.75">
      <c r="A56" s="1500">
        <v>2228</v>
      </c>
      <c r="B56" s="1503" t="s">
        <v>421</v>
      </c>
      <c r="C56" s="1500">
        <v>2228</v>
      </c>
    </row>
    <row r="57" spans="1:3" ht="15.75">
      <c r="A57" s="1500">
        <v>2239</v>
      </c>
      <c r="B57" s="1504" t="s">
        <v>422</v>
      </c>
      <c r="C57" s="1500">
        <v>2239</v>
      </c>
    </row>
    <row r="58" spans="1:3" ht="15.75">
      <c r="A58" s="1500">
        <v>2241</v>
      </c>
      <c r="B58" s="1507" t="s">
        <v>423</v>
      </c>
      <c r="C58" s="1500">
        <v>2241</v>
      </c>
    </row>
    <row r="59" spans="1:3" ht="15.75">
      <c r="A59" s="1500">
        <v>2242</v>
      </c>
      <c r="B59" s="1507" t="s">
        <v>424</v>
      </c>
      <c r="C59" s="1500">
        <v>2242</v>
      </c>
    </row>
    <row r="60" spans="1:3" ht="15.75">
      <c r="A60" s="1500">
        <v>2243</v>
      </c>
      <c r="B60" s="1507" t="s">
        <v>425</v>
      </c>
      <c r="C60" s="1500">
        <v>2243</v>
      </c>
    </row>
    <row r="61" spans="1:3" ht="15.75">
      <c r="A61" s="1500">
        <v>2244</v>
      </c>
      <c r="B61" s="1507" t="s">
        <v>426</v>
      </c>
      <c r="C61" s="1500">
        <v>2244</v>
      </c>
    </row>
    <row r="62" spans="1:3" ht="15.75">
      <c r="A62" s="1500">
        <v>2245</v>
      </c>
      <c r="B62" s="1508" t="s">
        <v>427</v>
      </c>
      <c r="C62" s="1500">
        <v>2245</v>
      </c>
    </row>
    <row r="63" spans="1:3" ht="15.75">
      <c r="A63" s="1500">
        <v>2246</v>
      </c>
      <c r="B63" s="1507" t="s">
        <v>428</v>
      </c>
      <c r="C63" s="1500">
        <v>2246</v>
      </c>
    </row>
    <row r="64" spans="1:3" ht="15.75">
      <c r="A64" s="1500">
        <v>2247</v>
      </c>
      <c r="B64" s="1507" t="s">
        <v>429</v>
      </c>
      <c r="C64" s="1500">
        <v>2247</v>
      </c>
    </row>
    <row r="65" spans="1:3" ht="15.75">
      <c r="A65" s="1500">
        <v>2248</v>
      </c>
      <c r="B65" s="1507" t="s">
        <v>430</v>
      </c>
      <c r="C65" s="1500">
        <v>2248</v>
      </c>
    </row>
    <row r="66" spans="1:3" ht="15.75">
      <c r="A66" s="1500">
        <v>2249</v>
      </c>
      <c r="B66" s="1507" t="s">
        <v>431</v>
      </c>
      <c r="C66" s="1500">
        <v>2249</v>
      </c>
    </row>
    <row r="67" spans="1:3" ht="15.75">
      <c r="A67" s="1500">
        <v>2258</v>
      </c>
      <c r="B67" s="1503" t="s">
        <v>432</v>
      </c>
      <c r="C67" s="1500">
        <v>2258</v>
      </c>
    </row>
    <row r="68" spans="1:3" ht="15.75">
      <c r="A68" s="1500">
        <v>2259</v>
      </c>
      <c r="B68" s="1506" t="s">
        <v>433</v>
      </c>
      <c r="C68" s="1500">
        <v>2259</v>
      </c>
    </row>
    <row r="69" spans="1:3" ht="15.75">
      <c r="A69" s="1500">
        <v>2261</v>
      </c>
      <c r="B69" s="1504" t="s">
        <v>434</v>
      </c>
      <c r="C69" s="1500">
        <v>2261</v>
      </c>
    </row>
    <row r="70" spans="1:3" ht="15.75">
      <c r="A70" s="1500">
        <v>2268</v>
      </c>
      <c r="B70" s="1503" t="s">
        <v>435</v>
      </c>
      <c r="C70" s="1500">
        <v>2268</v>
      </c>
    </row>
    <row r="71" spans="1:3" ht="15.75">
      <c r="A71" s="1500">
        <v>2279</v>
      </c>
      <c r="B71" s="1504" t="s">
        <v>436</v>
      </c>
      <c r="C71" s="1500">
        <v>2279</v>
      </c>
    </row>
    <row r="72" spans="1:3" ht="15.75">
      <c r="A72" s="1500">
        <v>2281</v>
      </c>
      <c r="B72" s="1506" t="s">
        <v>437</v>
      </c>
      <c r="C72" s="1500">
        <v>2281</v>
      </c>
    </row>
    <row r="73" spans="1:3" ht="15.75">
      <c r="A73" s="1500">
        <v>2282</v>
      </c>
      <c r="B73" s="1506" t="s">
        <v>438</v>
      </c>
      <c r="C73" s="1500">
        <v>2282</v>
      </c>
    </row>
    <row r="74" spans="1:3" ht="15.75">
      <c r="A74" s="1500">
        <v>2283</v>
      </c>
      <c r="B74" s="1506" t="s">
        <v>439</v>
      </c>
      <c r="C74" s="1500">
        <v>2283</v>
      </c>
    </row>
    <row r="75" spans="1:3" ht="15.75">
      <c r="A75" s="1500">
        <v>2284</v>
      </c>
      <c r="B75" s="1506" t="s">
        <v>440</v>
      </c>
      <c r="C75" s="1500">
        <v>2284</v>
      </c>
    </row>
    <row r="76" spans="1:3" ht="15.75">
      <c r="A76" s="1500">
        <v>2285</v>
      </c>
      <c r="B76" s="1506" t="s">
        <v>441</v>
      </c>
      <c r="C76" s="1500">
        <v>2285</v>
      </c>
    </row>
    <row r="77" spans="1:3" ht="15.75">
      <c r="A77" s="1500">
        <v>2288</v>
      </c>
      <c r="B77" s="1506" t="s">
        <v>442</v>
      </c>
      <c r="C77" s="1500">
        <v>2288</v>
      </c>
    </row>
    <row r="78" spans="1:3" ht="15.75">
      <c r="A78" s="1500">
        <v>2289</v>
      </c>
      <c r="B78" s="1506" t="s">
        <v>443</v>
      </c>
      <c r="C78" s="1500">
        <v>2289</v>
      </c>
    </row>
    <row r="79" spans="1:3" ht="15.75">
      <c r="A79" s="1500">
        <v>3301</v>
      </c>
      <c r="B79" s="1503" t="s">
        <v>444</v>
      </c>
      <c r="C79" s="1500">
        <v>3301</v>
      </c>
    </row>
    <row r="80" spans="1:3" ht="15.75">
      <c r="A80" s="1500">
        <v>3311</v>
      </c>
      <c r="B80" s="1503" t="s">
        <v>2064</v>
      </c>
      <c r="C80" s="1500">
        <v>3311</v>
      </c>
    </row>
    <row r="81" spans="1:3" ht="15.75">
      <c r="A81" s="1500">
        <v>3312</v>
      </c>
      <c r="B81" s="1504" t="s">
        <v>2065</v>
      </c>
      <c r="C81" s="1500">
        <v>3312</v>
      </c>
    </row>
    <row r="82" spans="1:3" ht="15.75">
      <c r="A82" s="1500">
        <v>3318</v>
      </c>
      <c r="B82" s="1506" t="s">
        <v>445</v>
      </c>
      <c r="C82" s="1500">
        <v>3318</v>
      </c>
    </row>
    <row r="83" spans="1:3" ht="15.75">
      <c r="A83" s="1500">
        <v>3321</v>
      </c>
      <c r="B83" s="1503" t="s">
        <v>2056</v>
      </c>
      <c r="C83" s="1500">
        <v>3321</v>
      </c>
    </row>
    <row r="84" spans="1:3" ht="15.75">
      <c r="A84" s="1500">
        <v>3322</v>
      </c>
      <c r="B84" s="1504" t="s">
        <v>2057</v>
      </c>
      <c r="C84" s="1500">
        <v>3322</v>
      </c>
    </row>
    <row r="85" spans="1:3" ht="15.75">
      <c r="A85" s="1500">
        <v>3323</v>
      </c>
      <c r="B85" s="1506" t="s">
        <v>2055</v>
      </c>
      <c r="C85" s="1500">
        <v>3323</v>
      </c>
    </row>
    <row r="86" spans="1:3" ht="15.75">
      <c r="A86" s="1500">
        <v>3324</v>
      </c>
      <c r="B86" s="1506" t="s">
        <v>446</v>
      </c>
      <c r="C86" s="1500">
        <v>3324</v>
      </c>
    </row>
    <row r="87" spans="1:3" ht="15.75">
      <c r="A87" s="1500">
        <v>3325</v>
      </c>
      <c r="B87" s="1504" t="s">
        <v>2058</v>
      </c>
      <c r="C87" s="1500">
        <v>3325</v>
      </c>
    </row>
    <row r="88" spans="1:3" ht="15.75">
      <c r="A88" s="1500">
        <v>3326</v>
      </c>
      <c r="B88" s="1503" t="s">
        <v>2059</v>
      </c>
      <c r="C88" s="1500">
        <v>3326</v>
      </c>
    </row>
    <row r="89" spans="1:3" ht="15.75">
      <c r="A89" s="1500">
        <v>3327</v>
      </c>
      <c r="B89" s="1503" t="s">
        <v>2060</v>
      </c>
      <c r="C89" s="1500">
        <v>3327</v>
      </c>
    </row>
    <row r="90" spans="1:3" ht="15.75">
      <c r="A90" s="1500">
        <v>3332</v>
      </c>
      <c r="B90" s="1503" t="s">
        <v>447</v>
      </c>
      <c r="C90" s="1500">
        <v>3332</v>
      </c>
    </row>
    <row r="91" spans="1:3" ht="15.75">
      <c r="A91" s="1500">
        <v>3333</v>
      </c>
      <c r="B91" s="1504" t="s">
        <v>448</v>
      </c>
      <c r="C91" s="1500">
        <v>3333</v>
      </c>
    </row>
    <row r="92" spans="1:3" ht="15.75">
      <c r="A92" s="1500">
        <v>3334</v>
      </c>
      <c r="B92" s="1504" t="s">
        <v>525</v>
      </c>
      <c r="C92" s="1500">
        <v>3334</v>
      </c>
    </row>
    <row r="93" spans="1:3" ht="15.75">
      <c r="A93" s="1500">
        <v>3336</v>
      </c>
      <c r="B93" s="1504" t="s">
        <v>526</v>
      </c>
      <c r="C93" s="1500">
        <v>3336</v>
      </c>
    </row>
    <row r="94" spans="1:3" ht="15.75">
      <c r="A94" s="1500">
        <v>3337</v>
      </c>
      <c r="B94" s="1503" t="s">
        <v>2061</v>
      </c>
      <c r="C94" s="1500">
        <v>3337</v>
      </c>
    </row>
    <row r="95" spans="1:3" ht="15.75">
      <c r="A95" s="1500">
        <v>3338</v>
      </c>
      <c r="B95" s="1503" t="s">
        <v>2062</v>
      </c>
      <c r="C95" s="1500">
        <v>3338</v>
      </c>
    </row>
    <row r="96" spans="1:3" ht="15.75">
      <c r="A96" s="1500">
        <v>3341</v>
      </c>
      <c r="B96" s="1504" t="s">
        <v>527</v>
      </c>
      <c r="C96" s="1500">
        <v>3341</v>
      </c>
    </row>
    <row r="97" spans="1:3" ht="15.75">
      <c r="A97" s="1500">
        <v>3349</v>
      </c>
      <c r="B97" s="1504" t="s">
        <v>449</v>
      </c>
      <c r="C97" s="1500">
        <v>3349</v>
      </c>
    </row>
    <row r="98" spans="1:3" ht="15.75">
      <c r="A98" s="1500">
        <v>3359</v>
      </c>
      <c r="B98" s="1504" t="s">
        <v>450</v>
      </c>
      <c r="C98" s="1500">
        <v>3359</v>
      </c>
    </row>
    <row r="99" spans="1:3" ht="15.75">
      <c r="A99" s="1500">
        <v>3369</v>
      </c>
      <c r="B99" s="1504" t="s">
        <v>451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2066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2094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2067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2068</v>
      </c>
      <c r="C119" s="1500">
        <v>4457</v>
      </c>
    </row>
    <row r="120" spans="1:3" ht="15.75">
      <c r="A120" s="1500">
        <v>4458</v>
      </c>
      <c r="B120" s="1511" t="s">
        <v>2097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2098</v>
      </c>
      <c r="C129" s="1500">
        <v>5513</v>
      </c>
    </row>
    <row r="130" spans="1:3" ht="15.75">
      <c r="A130" s="1500">
        <v>5514</v>
      </c>
      <c r="B130" s="1511" t="s">
        <v>550</v>
      </c>
      <c r="C130" s="1500">
        <v>5514</v>
      </c>
    </row>
    <row r="131" spans="1:3" ht="15.75">
      <c r="A131" s="1500">
        <v>5515</v>
      </c>
      <c r="B131" s="1511" t="s">
        <v>551</v>
      </c>
      <c r="C131" s="1500">
        <v>5515</v>
      </c>
    </row>
    <row r="132" spans="1:3" ht="15.75">
      <c r="A132" s="1500">
        <v>5516</v>
      </c>
      <c r="B132" s="1511" t="s">
        <v>2099</v>
      </c>
      <c r="C132" s="1500">
        <v>5516</v>
      </c>
    </row>
    <row r="133" spans="1:3" ht="15.75">
      <c r="A133" s="1500">
        <v>5517</v>
      </c>
      <c r="B133" s="1511" t="s">
        <v>552</v>
      </c>
      <c r="C133" s="1500">
        <v>5517</v>
      </c>
    </row>
    <row r="134" spans="1:3" ht="15.75">
      <c r="A134" s="1500">
        <v>5518</v>
      </c>
      <c r="B134" s="1503" t="s">
        <v>553</v>
      </c>
      <c r="C134" s="1500">
        <v>5518</v>
      </c>
    </row>
    <row r="135" spans="1:3" ht="15.75">
      <c r="A135" s="1500">
        <v>5519</v>
      </c>
      <c r="B135" s="1503" t="s">
        <v>554</v>
      </c>
      <c r="C135" s="1500">
        <v>5519</v>
      </c>
    </row>
    <row r="136" spans="1:3" ht="15.75">
      <c r="A136" s="1500">
        <v>5521</v>
      </c>
      <c r="B136" s="1503" t="s">
        <v>555</v>
      </c>
      <c r="C136" s="1500">
        <v>5521</v>
      </c>
    </row>
    <row r="137" spans="1:3" ht="15.75">
      <c r="A137" s="1500">
        <v>5522</v>
      </c>
      <c r="B137" s="1512" t="s">
        <v>556</v>
      </c>
      <c r="C137" s="1500">
        <v>5522</v>
      </c>
    </row>
    <row r="138" spans="1:3" ht="15.75">
      <c r="A138" s="1500">
        <v>5524</v>
      </c>
      <c r="B138" s="1501" t="s">
        <v>557</v>
      </c>
      <c r="C138" s="1500">
        <v>5524</v>
      </c>
    </row>
    <row r="139" spans="1:3" ht="15.75">
      <c r="A139" s="1500">
        <v>5525</v>
      </c>
      <c r="B139" s="1508" t="s">
        <v>558</v>
      </c>
      <c r="C139" s="1500">
        <v>5525</v>
      </c>
    </row>
    <row r="140" spans="1:3" ht="15.75">
      <c r="A140" s="1500">
        <v>5526</v>
      </c>
      <c r="B140" s="1505" t="s">
        <v>559</v>
      </c>
      <c r="C140" s="1500">
        <v>5526</v>
      </c>
    </row>
    <row r="141" spans="1:3" ht="15.75">
      <c r="A141" s="1500">
        <v>5527</v>
      </c>
      <c r="B141" s="1505" t="s">
        <v>560</v>
      </c>
      <c r="C141" s="1500">
        <v>5527</v>
      </c>
    </row>
    <row r="142" spans="1:3" ht="15.75">
      <c r="A142" s="1500">
        <v>5528</v>
      </c>
      <c r="B142" s="1505" t="s">
        <v>561</v>
      </c>
      <c r="C142" s="1500">
        <v>5528</v>
      </c>
    </row>
    <row r="143" spans="1:3" ht="15.75">
      <c r="A143" s="1500">
        <v>5529</v>
      </c>
      <c r="B143" s="1505" t="s">
        <v>562</v>
      </c>
      <c r="C143" s="1500">
        <v>5529</v>
      </c>
    </row>
    <row r="144" spans="1:3" ht="15.75">
      <c r="A144" s="1500">
        <v>5530</v>
      </c>
      <c r="B144" s="1505" t="s">
        <v>563</v>
      </c>
      <c r="C144" s="1500">
        <v>5530</v>
      </c>
    </row>
    <row r="145" spans="1:3" ht="15.75">
      <c r="A145" s="1500">
        <v>5531</v>
      </c>
      <c r="B145" s="1508" t="s">
        <v>564</v>
      </c>
      <c r="C145" s="1500">
        <v>5531</v>
      </c>
    </row>
    <row r="146" spans="1:3" ht="15.75">
      <c r="A146" s="1500">
        <v>5532</v>
      </c>
      <c r="B146" s="1512" t="s">
        <v>565</v>
      </c>
      <c r="C146" s="1500">
        <v>5532</v>
      </c>
    </row>
    <row r="147" spans="1:3" ht="15.75">
      <c r="A147" s="1500">
        <v>5533</v>
      </c>
      <c r="B147" s="1512" t="s">
        <v>566</v>
      </c>
      <c r="C147" s="1500">
        <v>5533</v>
      </c>
    </row>
    <row r="148" spans="1:3" ht="15">
      <c r="A148" s="1513">
        <v>5534</v>
      </c>
      <c r="B148" s="1512" t="s">
        <v>567</v>
      </c>
      <c r="C148" s="1513">
        <v>5534</v>
      </c>
    </row>
    <row r="149" spans="1:3" ht="15">
      <c r="A149" s="1513">
        <v>5535</v>
      </c>
      <c r="B149" s="1512" t="s">
        <v>568</v>
      </c>
      <c r="C149" s="1513">
        <v>5535</v>
      </c>
    </row>
    <row r="150" spans="1:3" ht="15.75">
      <c r="A150" s="1500">
        <v>5538</v>
      </c>
      <c r="B150" s="1508" t="s">
        <v>569</v>
      </c>
      <c r="C150" s="1500">
        <v>5538</v>
      </c>
    </row>
    <row r="151" spans="1:3" ht="15.75">
      <c r="A151" s="1500">
        <v>5540</v>
      </c>
      <c r="B151" s="1512" t="s">
        <v>570</v>
      </c>
      <c r="C151" s="1500">
        <v>5540</v>
      </c>
    </row>
    <row r="152" spans="1:3" ht="15.75">
      <c r="A152" s="1500">
        <v>5541</v>
      </c>
      <c r="B152" s="1512" t="s">
        <v>571</v>
      </c>
      <c r="C152" s="1500">
        <v>5541</v>
      </c>
    </row>
    <row r="153" spans="1:3" ht="15.75">
      <c r="A153" s="1500">
        <v>5545</v>
      </c>
      <c r="B153" s="1512" t="s">
        <v>572</v>
      </c>
      <c r="C153" s="1500">
        <v>5545</v>
      </c>
    </row>
    <row r="154" spans="1:3" ht="15.75">
      <c r="A154" s="1500">
        <v>5546</v>
      </c>
      <c r="B154" s="1512" t="s">
        <v>573</v>
      </c>
      <c r="C154" s="1500">
        <v>5546</v>
      </c>
    </row>
    <row r="155" spans="1:3" ht="15.75">
      <c r="A155" s="1500">
        <v>5547</v>
      </c>
      <c r="B155" s="1512" t="s">
        <v>574</v>
      </c>
      <c r="C155" s="1500">
        <v>5547</v>
      </c>
    </row>
    <row r="156" spans="1:3" ht="15.75">
      <c r="A156" s="1500">
        <v>5548</v>
      </c>
      <c r="B156" s="1512" t="s">
        <v>575</v>
      </c>
      <c r="C156" s="1500">
        <v>5548</v>
      </c>
    </row>
    <row r="157" spans="1:3" ht="15.75">
      <c r="A157" s="1500">
        <v>5550</v>
      </c>
      <c r="B157" s="1512" t="s">
        <v>576</v>
      </c>
      <c r="C157" s="1500">
        <v>5550</v>
      </c>
    </row>
    <row r="158" spans="1:3" ht="15.75">
      <c r="A158" s="1500">
        <v>5551</v>
      </c>
      <c r="B158" s="1512" t="s">
        <v>577</v>
      </c>
      <c r="C158" s="1500">
        <v>5551</v>
      </c>
    </row>
    <row r="159" spans="1:3" ht="15.75">
      <c r="A159" s="1500">
        <v>5553</v>
      </c>
      <c r="B159" s="1512" t="s">
        <v>578</v>
      </c>
      <c r="C159" s="1500">
        <v>5553</v>
      </c>
    </row>
    <row r="160" spans="1:3" ht="15.75">
      <c r="A160" s="1500">
        <v>5554</v>
      </c>
      <c r="B160" s="1508" t="s">
        <v>579</v>
      </c>
      <c r="C160" s="1500">
        <v>5554</v>
      </c>
    </row>
    <row r="161" spans="1:3" ht="15.75">
      <c r="A161" s="1500">
        <v>5556</v>
      </c>
      <c r="B161" s="1504" t="s">
        <v>580</v>
      </c>
      <c r="C161" s="1500">
        <v>5556</v>
      </c>
    </row>
    <row r="162" spans="1:3" ht="15.75">
      <c r="A162" s="1500">
        <v>5561</v>
      </c>
      <c r="B162" s="1514" t="s">
        <v>2109</v>
      </c>
      <c r="C162" s="1500">
        <v>5561</v>
      </c>
    </row>
    <row r="163" spans="1:3" ht="15.75">
      <c r="A163" s="1500">
        <v>5562</v>
      </c>
      <c r="B163" s="1514" t="s">
        <v>2110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484</v>
      </c>
      <c r="C179" s="1500">
        <v>6626</v>
      </c>
    </row>
    <row r="180" spans="1:3" ht="15.75">
      <c r="A180" s="1500">
        <v>6627</v>
      </c>
      <c r="B180" s="1505" t="s">
        <v>485</v>
      </c>
      <c r="C180" s="1500">
        <v>6627</v>
      </c>
    </row>
    <row r="181" spans="1:3" ht="15.75">
      <c r="A181" s="1500">
        <v>6628</v>
      </c>
      <c r="B181" s="1511" t="s">
        <v>486</v>
      </c>
      <c r="C181" s="1500">
        <v>6628</v>
      </c>
    </row>
    <row r="182" spans="1:3" ht="15.75">
      <c r="A182" s="1500">
        <v>6629</v>
      </c>
      <c r="B182" s="1514" t="s">
        <v>487</v>
      </c>
      <c r="C182" s="1500">
        <v>6629</v>
      </c>
    </row>
    <row r="183" spans="1:3" ht="15.75">
      <c r="A183" s="1515">
        <v>7701</v>
      </c>
      <c r="B183" s="1503" t="s">
        <v>488</v>
      </c>
      <c r="C183" s="1515">
        <v>7701</v>
      </c>
    </row>
    <row r="184" spans="1:3" ht="15.75">
      <c r="A184" s="1500">
        <v>7708</v>
      </c>
      <c r="B184" s="1503" t="s">
        <v>489</v>
      </c>
      <c r="C184" s="1500">
        <v>7708</v>
      </c>
    </row>
    <row r="185" spans="1:3" ht="15.75">
      <c r="A185" s="1500">
        <v>7711</v>
      </c>
      <c r="B185" s="1506" t="s">
        <v>490</v>
      </c>
      <c r="C185" s="1500">
        <v>7711</v>
      </c>
    </row>
    <row r="186" spans="1:3" ht="15.75">
      <c r="A186" s="1500">
        <v>7712</v>
      </c>
      <c r="B186" s="1503" t="s">
        <v>491</v>
      </c>
      <c r="C186" s="1500">
        <v>7712</v>
      </c>
    </row>
    <row r="187" spans="1:3" ht="15.75">
      <c r="A187" s="1500">
        <v>7713</v>
      </c>
      <c r="B187" s="1516" t="s">
        <v>492</v>
      </c>
      <c r="C187" s="1500">
        <v>7713</v>
      </c>
    </row>
    <row r="188" spans="1:3" ht="15.75">
      <c r="A188" s="1500">
        <v>7714</v>
      </c>
      <c r="B188" s="1502" t="s">
        <v>493</v>
      </c>
      <c r="C188" s="1500">
        <v>7714</v>
      </c>
    </row>
    <row r="189" spans="1:3" ht="15.75">
      <c r="A189" s="1500">
        <v>7718</v>
      </c>
      <c r="B189" s="1503" t="s">
        <v>494</v>
      </c>
      <c r="C189" s="1500">
        <v>7718</v>
      </c>
    </row>
    <row r="190" spans="1:3" ht="15.75">
      <c r="A190" s="1500">
        <v>7719</v>
      </c>
      <c r="B190" s="1504" t="s">
        <v>495</v>
      </c>
      <c r="C190" s="1500">
        <v>7719</v>
      </c>
    </row>
    <row r="191" spans="1:3" ht="15.75">
      <c r="A191" s="1500">
        <v>7731</v>
      </c>
      <c r="B191" s="1503" t="s">
        <v>496</v>
      </c>
      <c r="C191" s="1500">
        <v>7731</v>
      </c>
    </row>
    <row r="192" spans="1:3" ht="15.75">
      <c r="A192" s="1500">
        <v>7732</v>
      </c>
      <c r="B192" s="1504" t="s">
        <v>497</v>
      </c>
      <c r="C192" s="1500">
        <v>7732</v>
      </c>
    </row>
    <row r="193" spans="1:3" ht="15.75">
      <c r="A193" s="1500">
        <v>7733</v>
      </c>
      <c r="B193" s="1504" t="s">
        <v>498</v>
      </c>
      <c r="C193" s="1500">
        <v>7733</v>
      </c>
    </row>
    <row r="194" spans="1:3" ht="15.75">
      <c r="A194" s="1500">
        <v>7735</v>
      </c>
      <c r="B194" s="1504" t="s">
        <v>499</v>
      </c>
      <c r="C194" s="1500">
        <v>7735</v>
      </c>
    </row>
    <row r="195" spans="1:3" ht="15.75">
      <c r="A195" s="1500">
        <v>7736</v>
      </c>
      <c r="B195" s="1503" t="s">
        <v>500</v>
      </c>
      <c r="C195" s="1500">
        <v>7736</v>
      </c>
    </row>
    <row r="196" spans="1:3" ht="15.75">
      <c r="A196" s="1500">
        <v>7737</v>
      </c>
      <c r="B196" s="1504" t="s">
        <v>501</v>
      </c>
      <c r="C196" s="1500">
        <v>7737</v>
      </c>
    </row>
    <row r="197" spans="1:3" ht="15.75">
      <c r="A197" s="1500">
        <v>7738</v>
      </c>
      <c r="B197" s="1504" t="s">
        <v>502</v>
      </c>
      <c r="C197" s="1500">
        <v>7738</v>
      </c>
    </row>
    <row r="198" spans="1:3" ht="15.75">
      <c r="A198" s="1500">
        <v>7739</v>
      </c>
      <c r="B198" s="1508" t="s">
        <v>503</v>
      </c>
      <c r="C198" s="1500">
        <v>7739</v>
      </c>
    </row>
    <row r="199" spans="1:3" ht="15.75">
      <c r="A199" s="1500">
        <v>7740</v>
      </c>
      <c r="B199" s="1508" t="s">
        <v>504</v>
      </c>
      <c r="C199" s="1500">
        <v>7740</v>
      </c>
    </row>
    <row r="200" spans="1:3" ht="15.75">
      <c r="A200" s="1500">
        <v>7741</v>
      </c>
      <c r="B200" s="1504" t="s">
        <v>505</v>
      </c>
      <c r="C200" s="1500">
        <v>7741</v>
      </c>
    </row>
    <row r="201" spans="1:3" ht="15.75">
      <c r="A201" s="1500">
        <v>7742</v>
      </c>
      <c r="B201" s="1504" t="s">
        <v>506</v>
      </c>
      <c r="C201" s="1500">
        <v>7742</v>
      </c>
    </row>
    <row r="202" spans="1:3" ht="15.75">
      <c r="A202" s="1500">
        <v>7743</v>
      </c>
      <c r="B202" s="1504" t="s">
        <v>507</v>
      </c>
      <c r="C202" s="1500">
        <v>7743</v>
      </c>
    </row>
    <row r="203" spans="1:3" ht="15.75">
      <c r="A203" s="1500">
        <v>7744</v>
      </c>
      <c r="B203" s="1514" t="s">
        <v>508</v>
      </c>
      <c r="C203" s="1500">
        <v>7744</v>
      </c>
    </row>
    <row r="204" spans="1:3" ht="15.75">
      <c r="A204" s="1500">
        <v>7745</v>
      </c>
      <c r="B204" s="1504" t="s">
        <v>509</v>
      </c>
      <c r="C204" s="1500">
        <v>7745</v>
      </c>
    </row>
    <row r="205" spans="1:3" ht="15.75">
      <c r="A205" s="1500">
        <v>7746</v>
      </c>
      <c r="B205" s="1504" t="s">
        <v>510</v>
      </c>
      <c r="C205" s="1500">
        <v>7746</v>
      </c>
    </row>
    <row r="206" spans="1:3" ht="15.75">
      <c r="A206" s="1500">
        <v>7747</v>
      </c>
      <c r="B206" s="1503" t="s">
        <v>511</v>
      </c>
      <c r="C206" s="1500">
        <v>7747</v>
      </c>
    </row>
    <row r="207" spans="1:3" ht="15.75">
      <c r="A207" s="1500">
        <v>7748</v>
      </c>
      <c r="B207" s="1506" t="s">
        <v>512</v>
      </c>
      <c r="C207" s="1500">
        <v>7748</v>
      </c>
    </row>
    <row r="208" spans="1:3" ht="15.75">
      <c r="A208" s="1500">
        <v>7751</v>
      </c>
      <c r="B208" s="1504" t="s">
        <v>513</v>
      </c>
      <c r="C208" s="1500">
        <v>7751</v>
      </c>
    </row>
    <row r="209" spans="1:3" ht="15.75">
      <c r="A209" s="1500">
        <v>7752</v>
      </c>
      <c r="B209" s="1504" t="s">
        <v>514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9" spans="1:2" ht="14.25">
      <c r="A309" s="1489" t="s">
        <v>795</v>
      </c>
      <c r="B309" s="1490" t="s">
        <v>796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658</v>
      </c>
    </row>
    <row r="313" spans="1:2" ht="16.5">
      <c r="A313" s="1527" t="s">
        <v>1257</v>
      </c>
      <c r="B313" s="1528" t="s">
        <v>659</v>
      </c>
    </row>
    <row r="314" spans="1:2" ht="16.5">
      <c r="A314" s="1527" t="s">
        <v>1258</v>
      </c>
      <c r="B314" s="1529" t="s">
        <v>660</v>
      </c>
    </row>
    <row r="315" spans="1:2" ht="16.5">
      <c r="A315" s="1527" t="s">
        <v>1259</v>
      </c>
      <c r="B315" s="1529" t="s">
        <v>661</v>
      </c>
    </row>
    <row r="316" spans="1:2" ht="16.5">
      <c r="A316" s="1527" t="s">
        <v>1260</v>
      </c>
      <c r="B316" s="1529" t="s">
        <v>662</v>
      </c>
    </row>
    <row r="317" spans="1:2" ht="16.5">
      <c r="A317" s="1527" t="s">
        <v>1261</v>
      </c>
      <c r="B317" s="1529" t="s">
        <v>663</v>
      </c>
    </row>
    <row r="318" spans="1:2" ht="16.5">
      <c r="A318" s="1527" t="s">
        <v>1262</v>
      </c>
      <c r="B318" s="1529" t="s">
        <v>664</v>
      </c>
    </row>
    <row r="319" spans="1:2" ht="16.5">
      <c r="A319" s="1527" t="s">
        <v>1263</v>
      </c>
      <c r="B319" s="1529" t="s">
        <v>665</v>
      </c>
    </row>
    <row r="320" spans="1:2" ht="16.5">
      <c r="A320" s="1527" t="s">
        <v>1264</v>
      </c>
      <c r="B320" s="1529" t="s">
        <v>666</v>
      </c>
    </row>
    <row r="321" spans="1:2" ht="16.5">
      <c r="A321" s="1527" t="s">
        <v>1265</v>
      </c>
      <c r="B321" s="1529" t="s">
        <v>667</v>
      </c>
    </row>
    <row r="322" spans="1:2" ht="16.5">
      <c r="A322" s="1527" t="s">
        <v>1266</v>
      </c>
      <c r="B322" s="1529" t="s">
        <v>668</v>
      </c>
    </row>
    <row r="323" spans="1:2" ht="16.5">
      <c r="A323" s="1527" t="s">
        <v>1267</v>
      </c>
      <c r="B323" s="1530" t="s">
        <v>669</v>
      </c>
    </row>
    <row r="324" spans="1:2" ht="16.5">
      <c r="A324" s="1527" t="s">
        <v>1268</v>
      </c>
      <c r="B324" s="1530" t="s">
        <v>670</v>
      </c>
    </row>
    <row r="325" spans="1:2" ht="16.5">
      <c r="A325" s="1527" t="s">
        <v>1269</v>
      </c>
      <c r="B325" s="1529" t="s">
        <v>671</v>
      </c>
    </row>
    <row r="326" spans="1:2" ht="16.5">
      <c r="A326" s="1527" t="s">
        <v>1270</v>
      </c>
      <c r="B326" s="1529" t="s">
        <v>672</v>
      </c>
    </row>
    <row r="327" spans="1:2" ht="16.5">
      <c r="A327" s="1527" t="s">
        <v>1271</v>
      </c>
      <c r="B327" s="1529" t="s">
        <v>673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674</v>
      </c>
    </row>
    <row r="331" spans="1:2" ht="16.5">
      <c r="A331" s="1527" t="s">
        <v>1275</v>
      </c>
      <c r="B331" s="1529" t="s">
        <v>675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676</v>
      </c>
    </row>
    <row r="334" spans="1:2" ht="16.5">
      <c r="A334" s="1527" t="s">
        <v>1278</v>
      </c>
      <c r="B334" s="1529" t="s">
        <v>677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2095</v>
      </c>
      <c r="B356" s="1529" t="s">
        <v>2096</v>
      </c>
    </row>
    <row r="357" spans="1:2" ht="16.5">
      <c r="A357" s="1527" t="s">
        <v>1300</v>
      </c>
      <c r="B357" s="1529" t="s">
        <v>452</v>
      </c>
    </row>
    <row r="358" spans="1:2" ht="16.5">
      <c r="A358" s="1535" t="s">
        <v>1301</v>
      </c>
      <c r="B358" s="1536" t="s">
        <v>453</v>
      </c>
    </row>
    <row r="359" spans="1:2" ht="16.5">
      <c r="A359" s="1537" t="s">
        <v>1302</v>
      </c>
      <c r="B359" s="1538" t="s">
        <v>454</v>
      </c>
    </row>
    <row r="360" spans="1:2" ht="16.5">
      <c r="A360" s="1537" t="s">
        <v>1303</v>
      </c>
      <c r="B360" s="1538" t="s">
        <v>455</v>
      </c>
    </row>
    <row r="361" spans="1:2" ht="16.5">
      <c r="A361" s="1537" t="s">
        <v>1304</v>
      </c>
      <c r="B361" s="1538" t="s">
        <v>456</v>
      </c>
    </row>
    <row r="362" spans="1:2" ht="17.25" thickBot="1">
      <c r="A362" s="1539" t="s">
        <v>1305</v>
      </c>
      <c r="B362" s="1540" t="s">
        <v>457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724</v>
      </c>
      <c r="C416" s="1552" t="s">
        <v>181</v>
      </c>
      <c r="E416" s="1553"/>
    </row>
    <row r="417" spans="1:5" ht="16.5">
      <c r="A417" s="1527" t="s">
        <v>1351</v>
      </c>
      <c r="B417" s="1529" t="s">
        <v>725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726</v>
      </c>
      <c r="C418" s="1552" t="s">
        <v>181</v>
      </c>
      <c r="E418" s="1553"/>
    </row>
    <row r="419" spans="1:5" ht="16.5">
      <c r="A419" s="1525" t="s">
        <v>1353</v>
      </c>
      <c r="B419" s="1566" t="s">
        <v>727</v>
      </c>
      <c r="C419" s="1552" t="s">
        <v>181</v>
      </c>
      <c r="E419" s="1553"/>
    </row>
    <row r="420" spans="1:5" ht="16.5">
      <c r="A420" s="1597" t="s">
        <v>1354</v>
      </c>
      <c r="B420" s="1529" t="s">
        <v>728</v>
      </c>
      <c r="C420" s="1552" t="s">
        <v>181</v>
      </c>
      <c r="E420" s="1553"/>
    </row>
    <row r="421" spans="1:5" ht="16.5">
      <c r="A421" s="1527" t="s">
        <v>1355</v>
      </c>
      <c r="B421" s="1567" t="s">
        <v>304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305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">
      <c r="A587" s="1547" t="s">
        <v>1521</v>
      </c>
      <c r="B587" s="1569" t="s">
        <v>1881</v>
      </c>
      <c r="C587" s="1552" t="s">
        <v>181</v>
      </c>
      <c r="E587" s="1553"/>
    </row>
    <row r="588" spans="1:5" ht="18">
      <c r="A588" s="1547" t="s">
        <v>1522</v>
      </c>
      <c r="B588" s="1570" t="s">
        <v>1882</v>
      </c>
      <c r="C588" s="1552" t="s">
        <v>181</v>
      </c>
      <c r="E588" s="1553"/>
    </row>
    <row r="589" spans="1:5" ht="18">
      <c r="A589" s="1547" t="s">
        <v>1523</v>
      </c>
      <c r="B589" s="1570" t="s">
        <v>1883</v>
      </c>
      <c r="C589" s="1552" t="s">
        <v>181</v>
      </c>
      <c r="E589" s="1553"/>
    </row>
    <row r="590" spans="1:5" ht="18">
      <c r="A590" s="1547" t="s">
        <v>1524</v>
      </c>
      <c r="B590" s="1570" t="s">
        <v>1884</v>
      </c>
      <c r="C590" s="1552" t="s">
        <v>181</v>
      </c>
      <c r="E590" s="1553"/>
    </row>
    <row r="591" spans="1:5" ht="17.25">
      <c r="A591" s="1547" t="s">
        <v>1525</v>
      </c>
      <c r="B591" s="1571" t="s">
        <v>1885</v>
      </c>
      <c r="C591" s="1552" t="s">
        <v>181</v>
      </c>
      <c r="E591" s="1553"/>
    </row>
    <row r="592" spans="1:5" ht="18">
      <c r="A592" s="1547" t="s">
        <v>1526</v>
      </c>
      <c r="B592" s="1570" t="s">
        <v>1886</v>
      </c>
      <c r="C592" s="1552" t="s">
        <v>181</v>
      </c>
      <c r="E592" s="1553"/>
    </row>
    <row r="593" spans="1:5" ht="18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">
      <c r="A594" s="1547" t="s">
        <v>1528</v>
      </c>
      <c r="B594" s="1569" t="s">
        <v>1888</v>
      </c>
      <c r="C594" s="1552" t="s">
        <v>181</v>
      </c>
      <c r="E594" s="1553"/>
    </row>
    <row r="595" spans="1:5" ht="18">
      <c r="A595" s="1547" t="s">
        <v>1529</v>
      </c>
      <c r="B595" s="1570" t="s">
        <v>1747</v>
      </c>
      <c r="C595" s="1552" t="s">
        <v>181</v>
      </c>
      <c r="E595" s="1553"/>
    </row>
    <row r="596" spans="1:5" ht="18">
      <c r="A596" s="1547" t="s">
        <v>1530</v>
      </c>
      <c r="B596" s="1570" t="s">
        <v>1889</v>
      </c>
      <c r="C596" s="1552" t="s">
        <v>181</v>
      </c>
      <c r="E596" s="1553"/>
    </row>
    <row r="597" spans="1:5" ht="18">
      <c r="A597" s="1547" t="s">
        <v>1531</v>
      </c>
      <c r="B597" s="1570" t="s">
        <v>1890</v>
      </c>
      <c r="C597" s="1552" t="s">
        <v>181</v>
      </c>
      <c r="E597" s="1553"/>
    </row>
    <row r="598" spans="1:5" ht="18">
      <c r="A598" s="1547" t="s">
        <v>1532</v>
      </c>
      <c r="B598" s="1570" t="s">
        <v>1891</v>
      </c>
      <c r="C598" s="1552" t="s">
        <v>181</v>
      </c>
      <c r="E598" s="1553"/>
    </row>
    <row r="599" spans="1:5" ht="17.25">
      <c r="A599" s="1547" t="s">
        <v>1533</v>
      </c>
      <c r="B599" s="1571" t="s">
        <v>1892</v>
      </c>
      <c r="C599" s="1552" t="s">
        <v>181</v>
      </c>
      <c r="E599" s="1553"/>
    </row>
    <row r="600" spans="1:5" ht="18">
      <c r="A600" s="1547" t="s">
        <v>1534</v>
      </c>
      <c r="B600" s="1570" t="s">
        <v>1893</v>
      </c>
      <c r="C600" s="1552" t="s">
        <v>181</v>
      </c>
      <c r="E600" s="1553"/>
    </row>
    <row r="601" spans="1:5" ht="18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">
      <c r="A602" s="1547" t="s">
        <v>1536</v>
      </c>
      <c r="B602" s="1569" t="s">
        <v>1895</v>
      </c>
      <c r="C602" s="1552" t="s">
        <v>181</v>
      </c>
      <c r="E602" s="1553"/>
    </row>
    <row r="603" spans="1:5" ht="18">
      <c r="A603" s="1547" t="s">
        <v>1537</v>
      </c>
      <c r="B603" s="1570" t="s">
        <v>1896</v>
      </c>
      <c r="C603" s="1552" t="s">
        <v>181</v>
      </c>
      <c r="E603" s="1553"/>
    </row>
    <row r="604" spans="1:5" ht="18">
      <c r="A604" s="1547" t="s">
        <v>1538</v>
      </c>
      <c r="B604" s="1570" t="s">
        <v>1897</v>
      </c>
      <c r="C604" s="1552" t="s">
        <v>181</v>
      </c>
      <c r="E604" s="1553"/>
    </row>
    <row r="605" spans="1:5" ht="18">
      <c r="A605" s="1547" t="s">
        <v>1539</v>
      </c>
      <c r="B605" s="1570" t="s">
        <v>1898</v>
      </c>
      <c r="C605" s="1552" t="s">
        <v>181</v>
      </c>
      <c r="E605" s="1553"/>
    </row>
    <row r="606" spans="1:5" ht="17.25">
      <c r="A606" s="1547" t="s">
        <v>1540</v>
      </c>
      <c r="B606" s="1571" t="s">
        <v>1899</v>
      </c>
      <c r="C606" s="1552" t="s">
        <v>181</v>
      </c>
      <c r="E606" s="1553"/>
    </row>
    <row r="607" spans="1:5" ht="18">
      <c r="A607" s="1547" t="s">
        <v>1541</v>
      </c>
      <c r="B607" s="1570" t="s">
        <v>1900</v>
      </c>
      <c r="C607" s="1552" t="s">
        <v>181</v>
      </c>
      <c r="E607" s="1553"/>
    </row>
    <row r="608" spans="1:5" ht="18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">
      <c r="A609" s="1547" t="s">
        <v>1543</v>
      </c>
      <c r="B609" s="1569" t="s">
        <v>1902</v>
      </c>
      <c r="C609" s="1552" t="s">
        <v>181</v>
      </c>
      <c r="E609" s="1553"/>
    </row>
    <row r="610" spans="1:5" ht="18">
      <c r="A610" s="1547" t="s">
        <v>1544</v>
      </c>
      <c r="B610" s="1570" t="s">
        <v>1903</v>
      </c>
      <c r="C610" s="1552" t="s">
        <v>181</v>
      </c>
      <c r="E610" s="1553"/>
    </row>
    <row r="611" spans="1:5" ht="17.25">
      <c r="A611" s="1547" t="s">
        <v>1545</v>
      </c>
      <c r="B611" s="1571" t="s">
        <v>1904</v>
      </c>
      <c r="C611" s="1552" t="s">
        <v>181</v>
      </c>
      <c r="E611" s="1553"/>
    </row>
    <row r="612" spans="1:5" ht="18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">
      <c r="A613" s="1547" t="s">
        <v>1547</v>
      </c>
      <c r="B613" s="1569" t="s">
        <v>1906</v>
      </c>
      <c r="C613" s="1552" t="s">
        <v>181</v>
      </c>
      <c r="E613" s="1553"/>
    </row>
    <row r="614" spans="1:5" ht="18">
      <c r="A614" s="1547" t="s">
        <v>1548</v>
      </c>
      <c r="B614" s="1570" t="s">
        <v>1907</v>
      </c>
      <c r="C614" s="1552" t="s">
        <v>181</v>
      </c>
      <c r="E614" s="1553"/>
    </row>
    <row r="615" spans="1:5" ht="18">
      <c r="A615" s="1547" t="s">
        <v>1549</v>
      </c>
      <c r="B615" s="1570" t="s">
        <v>1908</v>
      </c>
      <c r="C615" s="1552" t="s">
        <v>181</v>
      </c>
      <c r="E615" s="1553"/>
    </row>
    <row r="616" spans="1:5" ht="18">
      <c r="A616" s="1547" t="s">
        <v>1550</v>
      </c>
      <c r="B616" s="1570" t="s">
        <v>1909</v>
      </c>
      <c r="C616" s="1552" t="s">
        <v>181</v>
      </c>
      <c r="E616" s="1553"/>
    </row>
    <row r="617" spans="1:5" ht="18">
      <c r="A617" s="1547" t="s">
        <v>1551</v>
      </c>
      <c r="B617" s="1570" t="s">
        <v>1910</v>
      </c>
      <c r="C617" s="1552" t="s">
        <v>181</v>
      </c>
      <c r="E617" s="1553"/>
    </row>
    <row r="618" spans="1:5" ht="18">
      <c r="A618" s="1547" t="s">
        <v>1552</v>
      </c>
      <c r="B618" s="1570" t="s">
        <v>1911</v>
      </c>
      <c r="C618" s="1552" t="s">
        <v>181</v>
      </c>
      <c r="E618" s="1553"/>
    </row>
    <row r="619" spans="1:5" ht="18">
      <c r="A619" s="1547" t="s">
        <v>1553</v>
      </c>
      <c r="B619" s="1570" t="s">
        <v>1912</v>
      </c>
      <c r="C619" s="1552" t="s">
        <v>181</v>
      </c>
      <c r="E619" s="1553"/>
    </row>
    <row r="620" spans="1:5" ht="18">
      <c r="A620" s="1547" t="s">
        <v>1554</v>
      </c>
      <c r="B620" s="1570" t="s">
        <v>1913</v>
      </c>
      <c r="C620" s="1552" t="s">
        <v>181</v>
      </c>
      <c r="E620" s="1553"/>
    </row>
    <row r="621" spans="1:5" ht="17.25">
      <c r="A621" s="1547" t="s">
        <v>1555</v>
      </c>
      <c r="B621" s="1571" t="s">
        <v>1914</v>
      </c>
      <c r="C621" s="1552" t="s">
        <v>181</v>
      </c>
      <c r="E621" s="1553"/>
    </row>
    <row r="622" spans="1:5" ht="18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">
      <c r="A623" s="1547" t="s">
        <v>1557</v>
      </c>
      <c r="B623" s="1569" t="s">
        <v>318</v>
      </c>
      <c r="C623" s="1552" t="s">
        <v>181</v>
      </c>
      <c r="E623" s="1553"/>
    </row>
    <row r="624" spans="1:5" ht="18">
      <c r="A624" s="1547" t="s">
        <v>1558</v>
      </c>
      <c r="B624" s="1570" t="s">
        <v>319</v>
      </c>
      <c r="C624" s="1552" t="s">
        <v>181</v>
      </c>
      <c r="E624" s="1553"/>
    </row>
    <row r="625" spans="1:5" ht="18">
      <c r="A625" s="1547" t="s">
        <v>1559</v>
      </c>
      <c r="B625" s="1570" t="s">
        <v>320</v>
      </c>
      <c r="C625" s="1552" t="s">
        <v>181</v>
      </c>
      <c r="E625" s="1553"/>
    </row>
    <row r="626" spans="1:5" ht="18">
      <c r="A626" s="1547" t="s">
        <v>1560</v>
      </c>
      <c r="B626" s="1570" t="s">
        <v>321</v>
      </c>
      <c r="C626" s="1552" t="s">
        <v>181</v>
      </c>
      <c r="E626" s="1553"/>
    </row>
    <row r="627" spans="1:5" ht="18">
      <c r="A627" s="1547" t="s">
        <v>1561</v>
      </c>
      <c r="B627" s="1570" t="s">
        <v>322</v>
      </c>
      <c r="C627" s="1552" t="s">
        <v>181</v>
      </c>
      <c r="E627" s="1553"/>
    </row>
    <row r="628" spans="1:5" ht="18">
      <c r="A628" s="1547" t="s">
        <v>1562</v>
      </c>
      <c r="B628" s="1570" t="s">
        <v>323</v>
      </c>
      <c r="C628" s="1552" t="s">
        <v>181</v>
      </c>
      <c r="E628" s="1553"/>
    </row>
    <row r="629" spans="1:5" ht="18">
      <c r="A629" s="1547" t="s">
        <v>1563</v>
      </c>
      <c r="B629" s="1570" t="s">
        <v>324</v>
      </c>
      <c r="C629" s="1552" t="s">
        <v>181</v>
      </c>
      <c r="E629" s="1553"/>
    </row>
    <row r="630" spans="1:5" ht="18">
      <c r="A630" s="1547" t="s">
        <v>1564</v>
      </c>
      <c r="B630" s="1570" t="s">
        <v>325</v>
      </c>
      <c r="C630" s="1552" t="s">
        <v>181</v>
      </c>
      <c r="E630" s="1553"/>
    </row>
    <row r="631" spans="1:5" ht="18">
      <c r="A631" s="1547" t="s">
        <v>1565</v>
      </c>
      <c r="B631" s="1570" t="s">
        <v>751</v>
      </c>
      <c r="C631" s="1552" t="s">
        <v>181</v>
      </c>
      <c r="E631" s="1553"/>
    </row>
    <row r="632" spans="1:5" ht="18">
      <c r="A632" s="1547" t="s">
        <v>1566</v>
      </c>
      <c r="B632" s="1570" t="s">
        <v>752</v>
      </c>
      <c r="C632" s="1552" t="s">
        <v>181</v>
      </c>
      <c r="E632" s="1553"/>
    </row>
    <row r="633" spans="1:5" ht="18">
      <c r="A633" s="1547" t="s">
        <v>1567</v>
      </c>
      <c r="B633" s="1570" t="s">
        <v>753</v>
      </c>
      <c r="C633" s="1552" t="s">
        <v>181</v>
      </c>
      <c r="E633" s="1553"/>
    </row>
    <row r="634" spans="1:5" ht="18">
      <c r="A634" s="1547" t="s">
        <v>1568</v>
      </c>
      <c r="B634" s="1570" t="s">
        <v>754</v>
      </c>
      <c r="C634" s="1552" t="s">
        <v>181</v>
      </c>
      <c r="E634" s="1553"/>
    </row>
    <row r="635" spans="1:5" ht="18">
      <c r="A635" s="1547" t="s">
        <v>1569</v>
      </c>
      <c r="B635" s="1570" t="s">
        <v>755</v>
      </c>
      <c r="C635" s="1552" t="s">
        <v>181</v>
      </c>
      <c r="E635" s="1553"/>
    </row>
    <row r="636" spans="1:5" ht="18">
      <c r="A636" s="1547" t="s">
        <v>1570</v>
      </c>
      <c r="B636" s="1570" t="s">
        <v>756</v>
      </c>
      <c r="C636" s="1552" t="s">
        <v>181</v>
      </c>
      <c r="E636" s="1553"/>
    </row>
    <row r="637" spans="1:5" ht="18">
      <c r="A637" s="1547" t="s">
        <v>1571</v>
      </c>
      <c r="B637" s="1570" t="s">
        <v>757</v>
      </c>
      <c r="C637" s="1552" t="s">
        <v>181</v>
      </c>
      <c r="E637" s="1553"/>
    </row>
    <row r="638" spans="1:5" ht="18">
      <c r="A638" s="1547" t="s">
        <v>1572</v>
      </c>
      <c r="B638" s="1570" t="s">
        <v>758</v>
      </c>
      <c r="C638" s="1552" t="s">
        <v>181</v>
      </c>
      <c r="E638" s="1553"/>
    </row>
    <row r="639" spans="1:5" ht="18">
      <c r="A639" s="1547" t="s">
        <v>1573</v>
      </c>
      <c r="B639" s="1570" t="s">
        <v>759</v>
      </c>
      <c r="C639" s="1552" t="s">
        <v>181</v>
      </c>
      <c r="E639" s="1553"/>
    </row>
    <row r="640" spans="1:5" ht="18">
      <c r="A640" s="1547" t="s">
        <v>1574</v>
      </c>
      <c r="B640" s="1570" t="s">
        <v>760</v>
      </c>
      <c r="C640" s="1552" t="s">
        <v>181</v>
      </c>
      <c r="E640" s="1553"/>
    </row>
    <row r="641" spans="1:5" ht="18">
      <c r="A641" s="1547" t="s">
        <v>1575</v>
      </c>
      <c r="B641" s="1570" t="s">
        <v>761</v>
      </c>
      <c r="C641" s="1552" t="s">
        <v>181</v>
      </c>
      <c r="E641" s="1553"/>
    </row>
    <row r="642" spans="1:5" ht="18">
      <c r="A642" s="1547" t="s">
        <v>1576</v>
      </c>
      <c r="B642" s="1570" t="s">
        <v>762</v>
      </c>
      <c r="C642" s="1552" t="s">
        <v>181</v>
      </c>
      <c r="E642" s="1553"/>
    </row>
    <row r="643" spans="1:5" ht="18">
      <c r="A643" s="1547" t="s">
        <v>1577</v>
      </c>
      <c r="B643" s="1570" t="s">
        <v>763</v>
      </c>
      <c r="C643" s="1552" t="s">
        <v>181</v>
      </c>
      <c r="E643" s="1553"/>
    </row>
    <row r="644" spans="1:5" ht="18">
      <c r="A644" s="1547" t="s">
        <v>1578</v>
      </c>
      <c r="B644" s="1570" t="s">
        <v>764</v>
      </c>
      <c r="C644" s="1552" t="s">
        <v>181</v>
      </c>
      <c r="E644" s="1553"/>
    </row>
    <row r="645" spans="1:5" ht="18">
      <c r="A645" s="1547" t="s">
        <v>1579</v>
      </c>
      <c r="B645" s="1570" t="s">
        <v>765</v>
      </c>
      <c r="C645" s="1552" t="s">
        <v>181</v>
      </c>
      <c r="E645" s="1553"/>
    </row>
    <row r="646" spans="1:5" ht="18">
      <c r="A646" s="1547" t="s">
        <v>1580</v>
      </c>
      <c r="B646" s="1570" t="s">
        <v>766</v>
      </c>
      <c r="C646" s="1552" t="s">
        <v>181</v>
      </c>
      <c r="E646" s="1553"/>
    </row>
    <row r="647" spans="1:5" ht="18" thickBot="1">
      <c r="A647" s="1547" t="s">
        <v>1581</v>
      </c>
      <c r="B647" s="1578" t="s">
        <v>767</v>
      </c>
      <c r="C647" s="1552" t="s">
        <v>181</v>
      </c>
      <c r="E647" s="1553"/>
    </row>
    <row r="648" spans="1:5" ht="18">
      <c r="A648" s="1547" t="s">
        <v>1582</v>
      </c>
      <c r="B648" s="1569" t="s">
        <v>1916</v>
      </c>
      <c r="C648" s="1552" t="s">
        <v>181</v>
      </c>
      <c r="E648" s="1553"/>
    </row>
    <row r="649" spans="1:5" ht="18">
      <c r="A649" s="1547" t="s">
        <v>1583</v>
      </c>
      <c r="B649" s="1570" t="s">
        <v>1917</v>
      </c>
      <c r="C649" s="1552" t="s">
        <v>181</v>
      </c>
      <c r="E649" s="1553"/>
    </row>
    <row r="650" spans="1:5" ht="18">
      <c r="A650" s="1547" t="s">
        <v>1584</v>
      </c>
      <c r="B650" s="1570" t="s">
        <v>1918</v>
      </c>
      <c r="C650" s="1552" t="s">
        <v>181</v>
      </c>
      <c r="E650" s="1553"/>
    </row>
    <row r="651" spans="1:5" ht="18">
      <c r="A651" s="1547" t="s">
        <v>1585</v>
      </c>
      <c r="B651" s="1570" t="s">
        <v>1919</v>
      </c>
      <c r="C651" s="1552" t="s">
        <v>181</v>
      </c>
      <c r="E651" s="1553"/>
    </row>
    <row r="652" spans="1:5" ht="18">
      <c r="A652" s="1547" t="s">
        <v>1586</v>
      </c>
      <c r="B652" s="1570" t="s">
        <v>1920</v>
      </c>
      <c r="C652" s="1552" t="s">
        <v>181</v>
      </c>
      <c r="E652" s="1553"/>
    </row>
    <row r="653" spans="1:5" ht="18">
      <c r="A653" s="1547" t="s">
        <v>1587</v>
      </c>
      <c r="B653" s="1570" t="s">
        <v>1921</v>
      </c>
      <c r="C653" s="1552" t="s">
        <v>181</v>
      </c>
      <c r="E653" s="1553"/>
    </row>
    <row r="654" spans="1:5" ht="18">
      <c r="A654" s="1547" t="s">
        <v>1588</v>
      </c>
      <c r="B654" s="1570" t="s">
        <v>1922</v>
      </c>
      <c r="C654" s="1552" t="s">
        <v>181</v>
      </c>
      <c r="E654" s="1553"/>
    </row>
    <row r="655" spans="1:5" ht="18">
      <c r="A655" s="1547" t="s">
        <v>1589</v>
      </c>
      <c r="B655" s="1570" t="s">
        <v>1923</v>
      </c>
      <c r="C655" s="1552" t="s">
        <v>181</v>
      </c>
      <c r="E655" s="1553"/>
    </row>
    <row r="656" spans="1:5" ht="18">
      <c r="A656" s="1547" t="s">
        <v>1590</v>
      </c>
      <c r="B656" s="1570" t="s">
        <v>1924</v>
      </c>
      <c r="C656" s="1552" t="s">
        <v>181</v>
      </c>
      <c r="E656" s="1553"/>
    </row>
    <row r="657" spans="1:5" ht="18">
      <c r="A657" s="1547" t="s">
        <v>1591</v>
      </c>
      <c r="B657" s="1570" t="s">
        <v>1925</v>
      </c>
      <c r="C657" s="1552" t="s">
        <v>181</v>
      </c>
      <c r="E657" s="1553"/>
    </row>
    <row r="658" spans="1:5" ht="18">
      <c r="A658" s="1547" t="s">
        <v>1592</v>
      </c>
      <c r="B658" s="1570" t="s">
        <v>1926</v>
      </c>
      <c r="C658" s="1552" t="s">
        <v>181</v>
      </c>
      <c r="E658" s="1553"/>
    </row>
    <row r="659" spans="1:5" ht="18">
      <c r="A659" s="1547" t="s">
        <v>1593</v>
      </c>
      <c r="B659" s="1570" t="s">
        <v>1927</v>
      </c>
      <c r="C659" s="1552" t="s">
        <v>181</v>
      </c>
      <c r="E659" s="1553"/>
    </row>
    <row r="660" spans="1:5" ht="18">
      <c r="A660" s="1547" t="s">
        <v>1594</v>
      </c>
      <c r="B660" s="1570" t="s">
        <v>1928</v>
      </c>
      <c r="C660" s="1552" t="s">
        <v>181</v>
      </c>
      <c r="E660" s="1553"/>
    </row>
    <row r="661" spans="1:5" ht="18">
      <c r="A661" s="1547" t="s">
        <v>1595</v>
      </c>
      <c r="B661" s="1570" t="s">
        <v>1929</v>
      </c>
      <c r="C661" s="1552" t="s">
        <v>181</v>
      </c>
      <c r="E661" s="1553"/>
    </row>
    <row r="662" spans="1:5" ht="18">
      <c r="A662" s="1547" t="s">
        <v>1596</v>
      </c>
      <c r="B662" s="1570" t="s">
        <v>1930</v>
      </c>
      <c r="C662" s="1552" t="s">
        <v>181</v>
      </c>
      <c r="E662" s="1553"/>
    </row>
    <row r="663" spans="1:5" ht="18">
      <c r="A663" s="1547" t="s">
        <v>1597</v>
      </c>
      <c r="B663" s="1570" t="s">
        <v>1931</v>
      </c>
      <c r="C663" s="1552" t="s">
        <v>181</v>
      </c>
      <c r="E663" s="1553"/>
    </row>
    <row r="664" spans="1:5" ht="18">
      <c r="A664" s="1547" t="s">
        <v>1598</v>
      </c>
      <c r="B664" s="1570" t="s">
        <v>1932</v>
      </c>
      <c r="C664" s="1552" t="s">
        <v>181</v>
      </c>
      <c r="E664" s="1553"/>
    </row>
    <row r="665" spans="1:5" ht="18">
      <c r="A665" s="1547" t="s">
        <v>1599</v>
      </c>
      <c r="B665" s="1570" t="s">
        <v>1933</v>
      </c>
      <c r="C665" s="1552" t="s">
        <v>181</v>
      </c>
      <c r="E665" s="1553"/>
    </row>
    <row r="666" spans="1:5" ht="18">
      <c r="A666" s="1547" t="s">
        <v>1600</v>
      </c>
      <c r="B666" s="1570" t="s">
        <v>1934</v>
      </c>
      <c r="C666" s="1552" t="s">
        <v>181</v>
      </c>
      <c r="E666" s="1553"/>
    </row>
    <row r="667" spans="1:5" ht="18">
      <c r="A667" s="1547" t="s">
        <v>1601</v>
      </c>
      <c r="B667" s="1570" t="s">
        <v>1935</v>
      </c>
      <c r="C667" s="1552" t="s">
        <v>181</v>
      </c>
      <c r="E667" s="1553"/>
    </row>
    <row r="668" spans="1:5" ht="18">
      <c r="A668" s="1547" t="s">
        <v>1602</v>
      </c>
      <c r="B668" s="1570" t="s">
        <v>1936</v>
      </c>
      <c r="C668" s="1552" t="s">
        <v>181</v>
      </c>
      <c r="E668" s="1553"/>
    </row>
    <row r="669" spans="1:5" ht="18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">
      <c r="A670" s="1547" t="s">
        <v>1604</v>
      </c>
      <c r="B670" s="1569" t="s">
        <v>1938</v>
      </c>
      <c r="C670" s="1552" t="s">
        <v>181</v>
      </c>
      <c r="E670" s="1553"/>
    </row>
    <row r="671" spans="1:5" ht="18">
      <c r="A671" s="1547" t="s">
        <v>1605</v>
      </c>
      <c r="B671" s="1570" t="s">
        <v>1939</v>
      </c>
      <c r="C671" s="1552" t="s">
        <v>181</v>
      </c>
      <c r="E671" s="1553"/>
    </row>
    <row r="672" spans="1:5" ht="18">
      <c r="A672" s="1547" t="s">
        <v>1606</v>
      </c>
      <c r="B672" s="1570" t="s">
        <v>1940</v>
      </c>
      <c r="C672" s="1552" t="s">
        <v>181</v>
      </c>
      <c r="E672" s="1553"/>
    </row>
    <row r="673" spans="1:5" ht="18">
      <c r="A673" s="1547" t="s">
        <v>1607</v>
      </c>
      <c r="B673" s="1570" t="s">
        <v>1941</v>
      </c>
      <c r="C673" s="1552" t="s">
        <v>181</v>
      </c>
      <c r="E673" s="1553"/>
    </row>
    <row r="674" spans="1:5" ht="18">
      <c r="A674" s="1547" t="s">
        <v>1608</v>
      </c>
      <c r="B674" s="1570" t="s">
        <v>1942</v>
      </c>
      <c r="C674" s="1552" t="s">
        <v>181</v>
      </c>
      <c r="E674" s="1553"/>
    </row>
    <row r="675" spans="1:5" ht="18">
      <c r="A675" s="1547" t="s">
        <v>1609</v>
      </c>
      <c r="B675" s="1570" t="s">
        <v>1943</v>
      </c>
      <c r="C675" s="1552" t="s">
        <v>181</v>
      </c>
      <c r="E675" s="1553"/>
    </row>
    <row r="676" spans="1:5" ht="18">
      <c r="A676" s="1547" t="s">
        <v>1610</v>
      </c>
      <c r="B676" s="1570" t="s">
        <v>1944</v>
      </c>
      <c r="C676" s="1552" t="s">
        <v>181</v>
      </c>
      <c r="E676" s="1553"/>
    </row>
    <row r="677" spans="1:5" ht="18">
      <c r="A677" s="1547" t="s">
        <v>1611</v>
      </c>
      <c r="B677" s="1570" t="s">
        <v>1945</v>
      </c>
      <c r="C677" s="1552" t="s">
        <v>181</v>
      </c>
      <c r="E677" s="1553"/>
    </row>
    <row r="678" spans="1:5" ht="18">
      <c r="A678" s="1547" t="s">
        <v>1612</v>
      </c>
      <c r="B678" s="1570" t="s">
        <v>1946</v>
      </c>
      <c r="C678" s="1552" t="s">
        <v>181</v>
      </c>
      <c r="E678" s="1553"/>
    </row>
    <row r="679" spans="1:5" ht="17.25">
      <c r="A679" s="1547" t="s">
        <v>1613</v>
      </c>
      <c r="B679" s="1571" t="s">
        <v>1947</v>
      </c>
      <c r="C679" s="1552" t="s">
        <v>181</v>
      </c>
      <c r="E679" s="1553"/>
    </row>
    <row r="680" spans="1:5" ht="18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">
      <c r="A681" s="1547" t="s">
        <v>1615</v>
      </c>
      <c r="B681" s="1569" t="s">
        <v>1949</v>
      </c>
      <c r="C681" s="1552" t="s">
        <v>181</v>
      </c>
      <c r="E681" s="1553"/>
    </row>
    <row r="682" spans="1:5" ht="18">
      <c r="A682" s="1547" t="s">
        <v>1616</v>
      </c>
      <c r="B682" s="1570" t="s">
        <v>1950</v>
      </c>
      <c r="C682" s="1552" t="s">
        <v>181</v>
      </c>
      <c r="E682" s="1553"/>
    </row>
    <row r="683" spans="1:5" ht="18">
      <c r="A683" s="1547" t="s">
        <v>1617</v>
      </c>
      <c r="B683" s="1570" t="s">
        <v>1951</v>
      </c>
      <c r="C683" s="1552" t="s">
        <v>181</v>
      </c>
      <c r="E683" s="1553"/>
    </row>
    <row r="684" spans="1:5" ht="18">
      <c r="A684" s="1547" t="s">
        <v>1618</v>
      </c>
      <c r="B684" s="1570" t="s">
        <v>1952</v>
      </c>
      <c r="C684" s="1552" t="s">
        <v>181</v>
      </c>
      <c r="E684" s="1553"/>
    </row>
    <row r="685" spans="1:5" ht="18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">
      <c r="A686" s="1547" t="s">
        <v>1620</v>
      </c>
      <c r="B686" s="1569" t="s">
        <v>1954</v>
      </c>
      <c r="C686" s="1552" t="s">
        <v>181</v>
      </c>
      <c r="E686" s="1553"/>
    </row>
    <row r="687" spans="1:5" ht="18">
      <c r="A687" s="1547" t="s">
        <v>1621</v>
      </c>
      <c r="B687" s="1570" t="s">
        <v>1955</v>
      </c>
      <c r="C687" s="1552" t="s">
        <v>181</v>
      </c>
      <c r="E687" s="1553"/>
    </row>
    <row r="688" spans="1:5" ht="18">
      <c r="A688" s="1547" t="s">
        <v>1622</v>
      </c>
      <c r="B688" s="1570" t="s">
        <v>1956</v>
      </c>
      <c r="C688" s="1552" t="s">
        <v>181</v>
      </c>
      <c r="E688" s="1553"/>
    </row>
    <row r="689" spans="1:5" ht="18">
      <c r="A689" s="1547" t="s">
        <v>1623</v>
      </c>
      <c r="B689" s="1570" t="s">
        <v>1957</v>
      </c>
      <c r="C689" s="1552" t="s">
        <v>181</v>
      </c>
      <c r="E689" s="1553"/>
    </row>
    <row r="690" spans="1:5" ht="18">
      <c r="A690" s="1547" t="s">
        <v>1624</v>
      </c>
      <c r="B690" s="1570" t="s">
        <v>1958</v>
      </c>
      <c r="C690" s="1552" t="s">
        <v>181</v>
      </c>
      <c r="E690" s="1553"/>
    </row>
    <row r="691" spans="1:5" ht="18">
      <c r="A691" s="1547" t="s">
        <v>1625</v>
      </c>
      <c r="B691" s="1570" t="s">
        <v>1959</v>
      </c>
      <c r="C691" s="1552" t="s">
        <v>181</v>
      </c>
      <c r="E691" s="1553"/>
    </row>
    <row r="692" spans="1:5" ht="18">
      <c r="A692" s="1547" t="s">
        <v>1626</v>
      </c>
      <c r="B692" s="1570" t="s">
        <v>1960</v>
      </c>
      <c r="C692" s="1552" t="s">
        <v>181</v>
      </c>
      <c r="E692" s="1553"/>
    </row>
    <row r="693" spans="1:5" ht="18">
      <c r="A693" s="1547" t="s">
        <v>1627</v>
      </c>
      <c r="B693" s="1570" t="s">
        <v>1961</v>
      </c>
      <c r="C693" s="1552" t="s">
        <v>181</v>
      </c>
      <c r="E693" s="1553"/>
    </row>
    <row r="694" spans="1:5" ht="18">
      <c r="A694" s="1547" t="s">
        <v>1628</v>
      </c>
      <c r="B694" s="1570" t="s">
        <v>1962</v>
      </c>
      <c r="C694" s="1552" t="s">
        <v>181</v>
      </c>
      <c r="E694" s="1553"/>
    </row>
    <row r="695" spans="1:5" ht="18">
      <c r="A695" s="1547" t="s">
        <v>1629</v>
      </c>
      <c r="B695" s="1570" t="s">
        <v>1963</v>
      </c>
      <c r="C695" s="1552" t="s">
        <v>181</v>
      </c>
      <c r="E695" s="1553"/>
    </row>
    <row r="696" spans="1:5" ht="18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">
      <c r="A697" s="1547" t="s">
        <v>1631</v>
      </c>
      <c r="B697" s="1569" t="s">
        <v>1965</v>
      </c>
      <c r="C697" s="1552" t="s">
        <v>181</v>
      </c>
      <c r="E697" s="1553"/>
    </row>
    <row r="698" spans="1:5" ht="18">
      <c r="A698" s="1547" t="s">
        <v>1632</v>
      </c>
      <c r="B698" s="1570" t="s">
        <v>1966</v>
      </c>
      <c r="C698" s="1552" t="s">
        <v>181</v>
      </c>
      <c r="E698" s="1553"/>
    </row>
    <row r="699" spans="1:5" ht="18">
      <c r="A699" s="1547" t="s">
        <v>1633</v>
      </c>
      <c r="B699" s="1570" t="s">
        <v>1967</v>
      </c>
      <c r="C699" s="1552" t="s">
        <v>181</v>
      </c>
      <c r="E699" s="1553"/>
    </row>
    <row r="700" spans="1:5" ht="18">
      <c r="A700" s="1547" t="s">
        <v>1634</v>
      </c>
      <c r="B700" s="1570" t="s">
        <v>1968</v>
      </c>
      <c r="C700" s="1552" t="s">
        <v>181</v>
      </c>
      <c r="E700" s="1553"/>
    </row>
    <row r="701" spans="1:5" ht="18">
      <c r="A701" s="1547" t="s">
        <v>1635</v>
      </c>
      <c r="B701" s="1570" t="s">
        <v>1969</v>
      </c>
      <c r="C701" s="1552" t="s">
        <v>181</v>
      </c>
      <c r="E701" s="1553"/>
    </row>
    <row r="702" spans="1:5" ht="18">
      <c r="A702" s="1547" t="s">
        <v>1636</v>
      </c>
      <c r="B702" s="1570" t="s">
        <v>1970</v>
      </c>
      <c r="C702" s="1552" t="s">
        <v>181</v>
      </c>
      <c r="E702" s="1553"/>
    </row>
    <row r="703" spans="1:5" ht="18">
      <c r="A703" s="1547" t="s">
        <v>1637</v>
      </c>
      <c r="B703" s="1570" t="s">
        <v>1971</v>
      </c>
      <c r="C703" s="1552" t="s">
        <v>181</v>
      </c>
      <c r="E703" s="1553"/>
    </row>
    <row r="704" spans="1:5" ht="18">
      <c r="A704" s="1547" t="s">
        <v>1638</v>
      </c>
      <c r="B704" s="1570" t="s">
        <v>1972</v>
      </c>
      <c r="C704" s="1552" t="s">
        <v>181</v>
      </c>
      <c r="E704" s="1553"/>
    </row>
    <row r="705" spans="1:5" ht="18">
      <c r="A705" s="1547" t="s">
        <v>1639</v>
      </c>
      <c r="B705" s="1570" t="s">
        <v>1973</v>
      </c>
      <c r="C705" s="1552" t="s">
        <v>181</v>
      </c>
      <c r="E705" s="1553"/>
    </row>
    <row r="706" spans="1:5" ht="18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">
      <c r="A707" s="1547" t="s">
        <v>1641</v>
      </c>
      <c r="B707" s="1569" t="s">
        <v>1975</v>
      </c>
      <c r="C707" s="1552" t="s">
        <v>181</v>
      </c>
      <c r="E707" s="1553"/>
    </row>
    <row r="708" spans="1:5" ht="18">
      <c r="A708" s="1547" t="s">
        <v>1642</v>
      </c>
      <c r="B708" s="1570" t="s">
        <v>1976</v>
      </c>
      <c r="C708" s="1552" t="s">
        <v>181</v>
      </c>
      <c r="E708" s="1553"/>
    </row>
    <row r="709" spans="1:5" ht="18">
      <c r="A709" s="1547" t="s">
        <v>1643</v>
      </c>
      <c r="B709" s="1570" t="s">
        <v>1977</v>
      </c>
      <c r="C709" s="1552" t="s">
        <v>181</v>
      </c>
      <c r="E709" s="1553"/>
    </row>
    <row r="710" spans="1:5" ht="18">
      <c r="A710" s="1547" t="s">
        <v>1644</v>
      </c>
      <c r="B710" s="1570" t="s">
        <v>1978</v>
      </c>
      <c r="C710" s="1552" t="s">
        <v>181</v>
      </c>
      <c r="E710" s="1553"/>
    </row>
    <row r="711" spans="1:5" ht="18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7.25">
      <c r="A712" s="1579"/>
      <c r="B712" s="1580"/>
      <c r="C712" s="1552"/>
      <c r="E712" s="1553"/>
    </row>
    <row r="713" spans="1:3" ht="13.5">
      <c r="A713" s="1581" t="s">
        <v>795</v>
      </c>
      <c r="B713" s="1582" t="s">
        <v>794</v>
      </c>
      <c r="C713" s="1583" t="s">
        <v>795</v>
      </c>
    </row>
    <row r="714" spans="1:3" ht="13.5">
      <c r="A714" s="1584"/>
      <c r="B714" s="1585">
        <v>43861</v>
      </c>
      <c r="C714" s="1584" t="s">
        <v>1646</v>
      </c>
    </row>
    <row r="715" spans="1:3" ht="13.5">
      <c r="A715" s="1584"/>
      <c r="B715" s="1585">
        <v>43890</v>
      </c>
      <c r="C715" s="1584" t="s">
        <v>1647</v>
      </c>
    </row>
    <row r="716" spans="1:3" ht="13.5">
      <c r="A716" s="1584"/>
      <c r="B716" s="1585">
        <v>43921</v>
      </c>
      <c r="C716" s="1584" t="s">
        <v>1648</v>
      </c>
    </row>
    <row r="717" spans="1:3" ht="13.5">
      <c r="A717" s="1584"/>
      <c r="B717" s="1585">
        <v>43951</v>
      </c>
      <c r="C717" s="1584" t="s">
        <v>1649</v>
      </c>
    </row>
    <row r="718" spans="1:3" ht="13.5">
      <c r="A718" s="1584"/>
      <c r="B718" s="1585">
        <v>43982</v>
      </c>
      <c r="C718" s="1584" t="s">
        <v>1650</v>
      </c>
    </row>
    <row r="719" spans="1:3" ht="13.5">
      <c r="A719" s="1584"/>
      <c r="B719" s="1585">
        <v>44012</v>
      </c>
      <c r="C719" s="1584" t="s">
        <v>1651</v>
      </c>
    </row>
    <row r="720" spans="1:3" ht="13.5">
      <c r="A720" s="1584"/>
      <c r="B720" s="1585">
        <v>44043</v>
      </c>
      <c r="C720" s="1584" t="s">
        <v>1652</v>
      </c>
    </row>
    <row r="721" spans="1:3" ht="13.5">
      <c r="A721" s="1584"/>
      <c r="B721" s="1585">
        <v>44074</v>
      </c>
      <c r="C721" s="1584" t="s">
        <v>1653</v>
      </c>
    </row>
    <row r="722" spans="1:3" ht="13.5">
      <c r="A722" s="1584"/>
      <c r="B722" s="1585">
        <v>44104</v>
      </c>
      <c r="C722" s="1584" t="s">
        <v>1654</v>
      </c>
    </row>
    <row r="723" spans="1:3" ht="13.5">
      <c r="A723" s="1584"/>
      <c r="B723" s="1585">
        <v>44135</v>
      </c>
      <c r="C723" s="1584" t="s">
        <v>1655</v>
      </c>
    </row>
    <row r="724" spans="1:3" ht="13.5">
      <c r="A724" s="1584"/>
      <c r="B724" s="1585">
        <v>44165</v>
      </c>
      <c r="C724" s="1584" t="s">
        <v>1656</v>
      </c>
    </row>
    <row r="725" spans="1:3" ht="13.5">
      <c r="A725" s="1584"/>
      <c r="B725" s="1585">
        <v>44196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N21" sqref="AN21"/>
    </sheetView>
  </sheetViews>
  <sheetFormatPr defaultColWidth="9.1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2101</v>
      </c>
      <c r="I2" s="61"/>
    </row>
    <row r="3" spans="1:9" ht="12.75">
      <c r="A3" s="61" t="s">
        <v>710</v>
      </c>
      <c r="B3" s="61" t="s">
        <v>2136</v>
      </c>
      <c r="I3" s="61"/>
    </row>
    <row r="4" spans="1:9" ht="15.75">
      <c r="A4" s="61" t="s">
        <v>711</v>
      </c>
      <c r="B4" s="61" t="s">
        <v>2102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65">
        <f>$B$7</f>
        <v>0</v>
      </c>
      <c r="J14" s="1866"/>
      <c r="K14" s="186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465</v>
      </c>
      <c r="M15" s="406" t="s">
        <v>836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67">
        <f>$B$9</f>
        <v>0</v>
      </c>
      <c r="J16" s="1868"/>
      <c r="K16" s="18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0">
        <f>$B$12</f>
        <v>0</v>
      </c>
      <c r="J19" s="1871"/>
      <c r="K19" s="1872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466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73" t="s">
        <v>2111</v>
      </c>
      <c r="M23" s="1874"/>
      <c r="N23" s="1874"/>
      <c r="O23" s="1875"/>
      <c r="P23" s="1876" t="s">
        <v>2112</v>
      </c>
      <c r="Q23" s="1877"/>
      <c r="R23" s="1877"/>
      <c r="S23" s="18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467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73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377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79" t="s">
        <v>745</v>
      </c>
      <c r="K30" s="18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63" t="s">
        <v>748</v>
      </c>
      <c r="K33" s="186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81" t="s">
        <v>194</v>
      </c>
      <c r="K39" s="18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83" t="s">
        <v>199</v>
      </c>
      <c r="K47" s="188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63" t="s">
        <v>200</v>
      </c>
      <c r="K48" s="186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306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53" t="s">
        <v>273</v>
      </c>
      <c r="K66" s="185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53" t="s">
        <v>723</v>
      </c>
      <c r="K70" s="185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53" t="s">
        <v>219</v>
      </c>
      <c r="K76" s="185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307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53" t="s">
        <v>221</v>
      </c>
      <c r="K79" s="185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61" t="s">
        <v>222</v>
      </c>
      <c r="K80" s="186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61" t="s">
        <v>223</v>
      </c>
      <c r="K81" s="186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61" t="s">
        <v>1662</v>
      </c>
      <c r="K82" s="186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53" t="s">
        <v>224</v>
      </c>
      <c r="K83" s="185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2050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2069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2100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53" t="s">
        <v>234</v>
      </c>
      <c r="K98" s="185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53" t="s">
        <v>235</v>
      </c>
      <c r="K99" s="185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53" t="s">
        <v>236</v>
      </c>
      <c r="K100" s="185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771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53" t="s">
        <v>237</v>
      </c>
      <c r="K101" s="185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53" t="s">
        <v>1663</v>
      </c>
      <c r="K108" s="185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53" t="s">
        <v>1660</v>
      </c>
      <c r="K112" s="185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53" t="s">
        <v>1661</v>
      </c>
      <c r="K113" s="185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61" t="s">
        <v>247</v>
      </c>
      <c r="K114" s="186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53" t="s">
        <v>274</v>
      </c>
      <c r="K115" s="185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275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276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57" t="s">
        <v>248</v>
      </c>
      <c r="K118" s="185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57" t="s">
        <v>249</v>
      </c>
      <c r="K119" s="185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57" t="s">
        <v>624</v>
      </c>
      <c r="K127" s="185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308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57" t="s">
        <v>686</v>
      </c>
      <c r="K130" s="185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53" t="s">
        <v>687</v>
      </c>
      <c r="K131" s="185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59" t="s">
        <v>915</v>
      </c>
      <c r="K136" s="186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771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771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771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55" t="s">
        <v>695</v>
      </c>
      <c r="K140" s="18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55" t="s">
        <v>695</v>
      </c>
      <c r="K141" s="185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4" operator="equal" stopIfTrue="1">
      <formula>98</formula>
    </cfRule>
    <cfRule type="cellIs" priority="19" dxfId="135" operator="equal" stopIfTrue="1">
      <formula>96</formula>
    </cfRule>
    <cfRule type="cellIs" priority="20" dxfId="136" operator="equal" stopIfTrue="1">
      <formula>42</formula>
    </cfRule>
    <cfRule type="cellIs" priority="21" dxfId="137" operator="equal" stopIfTrue="1">
      <formula>97</formula>
    </cfRule>
    <cfRule type="cellIs" priority="22" dxfId="138" operator="equal" stopIfTrue="1">
      <formula>33</formula>
    </cfRule>
  </conditionalFormatting>
  <conditionalFormatting sqref="M21">
    <cfRule type="cellIs" priority="13" dxfId="138" operator="equal" stopIfTrue="1">
      <formula>"ЧУЖДИ СРЕДСТВА"</formula>
    </cfRule>
    <cfRule type="cellIs" priority="14" dxfId="137" operator="equal" stopIfTrue="1">
      <formula>"СЕС - ДМП"</formula>
    </cfRule>
    <cfRule type="cellIs" priority="15" dxfId="136" operator="equal" stopIfTrue="1">
      <formula>"СЕС - РА"</formula>
    </cfRule>
    <cfRule type="cellIs" priority="16" dxfId="135" operator="equal" stopIfTrue="1">
      <formula>"СЕС - ДЕС"</formula>
    </cfRule>
    <cfRule type="cellIs" priority="17" dxfId="13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Нарцис</cp:lastModifiedBy>
  <cp:lastPrinted>2020-07-21T09:29:28Z</cp:lastPrinted>
  <dcterms:created xsi:type="dcterms:W3CDTF">1997-12-10T11:54:07Z</dcterms:created>
  <dcterms:modified xsi:type="dcterms:W3CDTF">2020-07-22T13:10:38Z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